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Details" sheetId="1" r:id="rId4"/>
    <sheet state="visible" name="DATA DUMP" sheetId="2" r:id="rId5"/>
    <sheet state="visible" name="LocationSite Details" sheetId="3" r:id="rId6"/>
    <sheet state="visible" name="By Count" sheetId="4" r:id="rId7"/>
    <sheet state="visible" name="By Form" sheetId="5" r:id="rId8"/>
    <sheet state="visible" name="By Shape" sheetId="6" r:id="rId9"/>
    <sheet state="visible" name="By Composition" sheetId="7" r:id="rId10"/>
    <sheet state="visible" name="By Color" sheetId="8" r:id="rId11"/>
    <sheet state="visible" name="By Product" sheetId="9" r:id="rId12"/>
    <sheet state="visible" name="By Product_Consolidated" sheetId="10" r:id="rId13"/>
    <sheet state="visible" name="Marine Life Data" sheetId="11" r:id="rId14"/>
    <sheet state="visible" name="By Size" sheetId="12" r:id="rId15"/>
  </sheets>
  <definedNames/>
  <calcPr/>
</workbook>
</file>

<file path=xl/sharedStrings.xml><?xml version="1.0" encoding="utf-8"?>
<sst xmlns="http://schemas.openxmlformats.org/spreadsheetml/2006/main" count="4735" uniqueCount="949">
  <si>
    <t>Title</t>
  </si>
  <si>
    <t>Year/Date</t>
  </si>
  <si>
    <t>Authors</t>
  </si>
  <si>
    <t>Category</t>
  </si>
  <si>
    <t>Micro/Macro</t>
  </si>
  <si>
    <t>Implementing agency / institution</t>
  </si>
  <si>
    <t>Funding agency</t>
  </si>
  <si>
    <t>Link / DOI</t>
  </si>
  <si>
    <t>Study Area</t>
  </si>
  <si>
    <t>Results</t>
  </si>
  <si>
    <t>Methodology</t>
  </si>
  <si>
    <t>Occurrence and Polymer Types of Microplastics from Surface Sediments of Molawin Watershed of the Makiling Forest Reserve, Los Baños, Laguna, Philippines</t>
  </si>
  <si>
    <t>Limbago et.al.</t>
  </si>
  <si>
    <t>Research</t>
  </si>
  <si>
    <t>Microplastic</t>
  </si>
  <si>
    <t>CaviteStateU, UPLB</t>
  </si>
  <si>
    <t>DOST-ASTHRDP</t>
  </si>
  <si>
    <t>10.32526/ennrj/19/2020114</t>
  </si>
  <si>
    <t>Molawin River</t>
  </si>
  <si>
    <t>Ave. 97±12 items/100 g dry sediments (Downstream) Highest; Ave. 47.33±11.39  items/100 g sediments dry weight in bank and channel. Majority are microfragments and microfibers. Polyethylene (PE) and Polypropylene (PP) based on FITR.</t>
  </si>
  <si>
    <t>Upstream, midstream, downstream; Isolation thru modified granulometric approach, density separation, filtration; Quantification and Identification and Classification thru Stereoscopic microscopy, Fourier-transform infrared spectroscopy (FITR); Sediment sampling - October 2018, 50m transect along the bank. 3 replicates collected along the transect lines. Surface sediment - 15cm x15cm quadrat on the substrate (0 to 0.5cm deep) using a metal trowel with gradations (box corer). About 1Kg of wet sediments were sampled and only 100g of dry sediments less than 0.5mm were used.</t>
  </si>
  <si>
    <t>Microplastics in marine sediments and rabbitfish (Siganus fuscescens) from selected coastal areas of Negros Oriental, Philippines</t>
  </si>
  <si>
    <t>Bucol et al.</t>
  </si>
  <si>
    <t>NegrosOrientalSU / SillimanU / ArizonaSU</t>
  </si>
  <si>
    <t>10.1016/j.marpolbul.2019.110685</t>
  </si>
  <si>
    <t>Negros Oriental (Duamguete, Bais, Manjuyod, Ayungon) October 2019 to January 2019, Silliman Beach, Dumaguete October to December 2018</t>
  </si>
  <si>
    <t>Silliman bank only fine fibers of cellulose acetate and rayon detected. 12.3 particles/sediment ~ 0.082 items/g. 56/120 fish samples had presence of microplastics. Fish sources from Dumaguete had by average, more ingested plastics as it has a dense population. 0.6 particles/fish on average - polypropylene, polyethylene, polyamide and polyethylene terephthalate. Larger particles more present in fish than riverbank</t>
  </si>
  <si>
    <t>30 Rabbitfish were sampled from each location directly form fishermen, transported in ice, each measured, weighed, and dissected. The GI tracts were then subjected to organic digestion for two weeks then filtered through a Whatman filter. Microscopic examination was then performed to inspect the amount of microlitter in the tract. ; Another method was used wherein 15 sediment samples were obtained from Silliman beach during lowtide (~1-2.5m depth) using a metal cylinder (5 cm x 25 cm), they were washed, weighed, and dried. The organic matter was removed using a solution, then washed with a different solution, filtered with a Whatman filter that are then inspected for presence of micro plastic, and measured by size and shape. 15 Sedeiment samples -&gt; 150g dry sediments -&gt; 3 x 50g sub-samples</t>
  </si>
  <si>
    <t>Assessment of Quantity and Quality of Microplastics in the Sediments, Waters, Oysters, and Selected Fish Species in Key Sites Along the Bombong Estuary and the Coastal Waters of Ticalan in San Juan, Batangas</t>
  </si>
  <si>
    <t>Espiritu et al.</t>
  </si>
  <si>
    <t>AdMU</t>
  </si>
  <si>
    <t>Ateneo</t>
  </si>
  <si>
    <t>https://philjournalsci.dost.gov.ph/images/pdf/pjs_pdf/vol148no4/assessment_of_quantity_and_quality_of_microplastics_in_sediments_.pdf</t>
  </si>
  <si>
    <t>Ticalan, Batangas</t>
  </si>
  <si>
    <t>Site 1 - upstream Bombing estuary, Site (2) downstream Bombing estuary, Site (3) - adjoining coastal area; Total of 38 microplastics were isolated, 22 particltes in sediments and 16 from water samples. Site 2 - 6MPwater 11MPsed, S1 - 4MPwater 7MP sed, S3 - 6MPwater 4MPsed. Film (11), Fragements (10), Filaments (10), Pellets (4), Foam (1) per 1.2kg sediment.  Film (7), Fragements (7), Filaments (10), Pellets (3) per 1.5L water from all sites</t>
  </si>
  <si>
    <t>Extracted from coastal and marine life samples by chemical digestion, series of filtrations and separation by floatation, then isolation of microplastics. Images thru microscopy, used to characterize based on desriptive attributes. Identification thru FTIR</t>
  </si>
  <si>
    <t>Occurrence of surface sand microplastic and litter in Macajalar Bay, Philippines</t>
  </si>
  <si>
    <t>Kalnasa et al.</t>
  </si>
  <si>
    <t>Both</t>
  </si>
  <si>
    <t>Dept. Environment and Science and Technology, University of Science and Technology, Cagayan de Oro/ Dept. of Forestry, Western Mindanao State Univ/DENR Reg. 10/IESM</t>
  </si>
  <si>
    <t>DENR Region 10</t>
  </si>
  <si>
    <t>10.1016/j.marpolbul.2019.110521</t>
  </si>
  <si>
    <t>Macalajar Bay</t>
  </si>
  <si>
    <t xml:space="preserve">Coastal, (1) Opol, (2) El Salvador City, (3) Alubijid, 3 substations each. </t>
  </si>
  <si>
    <t>Transect 1mx1m quadrant 5m distance among quadrants. 1 cm depth of sand surface. Dried, sieved, homoginized with salt, separated in water. Plastics float to top, filtered, rinsed and dried. Filter paper is placed under compound microscope. Hot needle - distinguish plastic from organic. characterized based on color and shape; Sand litters, air-dried, weighed and identified based on labels. Clean-Coast Index (CCI) = (number of litter per area) x (correction coefficient 20)</t>
  </si>
  <si>
    <t>Microplastics in fecal samples of whale sharks (Rhincodon typus) and from surface water in the Philippines</t>
  </si>
  <si>
    <t>Hua Yong et al.</t>
  </si>
  <si>
    <t xml:space="preserve">University of Basel, Switzerland, University of San Carlos, Cebu City, Marine Megafauna Foundation, USA, </t>
  </si>
  <si>
    <t>https://microplastics.springeropen.com/track/pdf/10.1186/s43591-021-00017-9.pdf</t>
  </si>
  <si>
    <t>Oslob, Cebu</t>
  </si>
  <si>
    <t>4 locations</t>
  </si>
  <si>
    <t>Scat samples: 99 scat samples taken from 2012 to 2019 by LAMAVE within whale shark interaction area in Tan-awan. Hand-collected and stored in polypropylene vials filled with 98% ethanol. Each sample has whale shark id, size and sex, sampling date and season. Samples dried, washed, bagged with teflon mesh. Samples then washed in enzymatic detergent and filtered onto glass fiber filters. Washed again with water and ethanol thru vaccum pump.; Surface of water: 3.6m-3 seawater @ 1m depth, 0.9m^-3 per site. Water fed through steel stacked sieves, washed</t>
  </si>
  <si>
    <t>Microplastic Contamination Determination of Selected Water Bodies in the Philippines</t>
  </si>
  <si>
    <t>Project</t>
  </si>
  <si>
    <t>Ecosystems Research and Development Bureau (ERDB)</t>
  </si>
  <si>
    <t>DENR</t>
  </si>
  <si>
    <t>https://erdb.denr.gov.ph/2021/10/19/crerdecs-study-confirms-presence-of-microplastics-in-the-philippine-marine-waters-highest-density-in-tanon-strait-protected-seascape-in-badian-and-moalboal-cebu/</t>
  </si>
  <si>
    <t>Tañon Strait Protected Seascape in Badian and Moalboal, Cebu</t>
  </si>
  <si>
    <t>No Data</t>
  </si>
  <si>
    <t>No Method</t>
  </si>
  <si>
    <t>Detection and quantification of microplastics from cultured green mussel Perna viridis in Bacoor Bay, Cavite, Philippines</t>
  </si>
  <si>
    <t>Bilugan et al.</t>
  </si>
  <si>
    <t>Cavite State U and CLSU</t>
  </si>
  <si>
    <t>https://sustinerejes.com/index.php/a/article/view/166/88</t>
  </si>
  <si>
    <t>Bacoor Cavite</t>
  </si>
  <si>
    <t xml:space="preserve">Inner bay (0.41 particles/g wet weight), middle bay (0.27 particles/g wet weight), outer bay (0.40 particles/g wet weight). 61% fibers, 29%red, domiated with &gt;10 to 50 μm length </t>
  </si>
  <si>
    <t>63 Samples collected from Bacoor Bay. Isolation and characterization were conducted using wet peroxide oxidation-assisted density separation and stereomicroscopy.</t>
  </si>
  <si>
    <t>Abundance and characteristics of microplastics in commercially sold fishes from Cebu Island, Philippines</t>
  </si>
  <si>
    <t>Abiñon et al.</t>
  </si>
  <si>
    <t>Velez College, University of San Carlos, Cebu Normal University</t>
  </si>
  <si>
    <t>10.22034/ijab.v8i4.874</t>
  </si>
  <si>
    <t>Cebu</t>
  </si>
  <si>
    <r>
      <rPr>
        <rFont val="Arial"/>
        <color theme="1"/>
      </rPr>
      <t xml:space="preserve">79/81 GI tracts contained 635 pieces of microplastics. Size range: 0.01 to 0.50 and 1.00 to 2.00 mm. Predominantly transparent (91%). </t>
    </r>
    <r>
      <rPr>
        <rFont val="Arial"/>
        <i/>
        <color theme="1"/>
      </rPr>
      <t xml:space="preserve">C chanos </t>
    </r>
    <r>
      <rPr>
        <rFont val="Arial"/>
        <color theme="1"/>
      </rPr>
      <t>more susceptible to MP.</t>
    </r>
  </si>
  <si>
    <r>
      <rPr>
        <rFont val="Arial"/>
        <color theme="1"/>
      </rPr>
      <t>81 FGIT from (</t>
    </r>
    <r>
      <rPr>
        <rFont val="Arial"/>
        <i/>
        <color theme="1"/>
      </rPr>
      <t>A. rochei, R. kanagurta, C. chanos</t>
    </r>
    <r>
      <rPr>
        <rFont val="Arial"/>
        <color theme="1"/>
      </rPr>
      <t>) taken from public markets of Cebu Island. MP were quantified and characterized according to size, type, and color.</t>
    </r>
  </si>
  <si>
    <t>Plastic litter pollution along sandy beaches in Puerto Princesa, Palawan Island, Philippines</t>
  </si>
  <si>
    <t>Sajorne et al.</t>
  </si>
  <si>
    <t>Macroplastic</t>
  </si>
  <si>
    <t>Western Philippines University - Puerto Princesa; College of Science and Mathematics MSU</t>
  </si>
  <si>
    <t>Global Challenges Research Fund (GCRF), United Kingdom Research and Innovation (UKRI)</t>
  </si>
  <si>
    <t>10.1016/j.marpolbul.2021.112520</t>
  </si>
  <si>
    <t>Palawan</t>
  </si>
  <si>
    <t>17/21 sampling sites contaminated with plastic litter. East coast residential sites have higher plastic litter density vs. non-residential, 2.61 ± 1.81 vs. 1.26 ± 0.48. Overall, the East coast had higher plastic density vs. West coast. 2.24 ± 1.62 vs. 0.72 ± 0.95. 25% of the plastics at residential sites were fishing line (nylon), followed by plastic food packaging (18%) and plastic fragments (11%). Plastic fragments (24%) were the highest in non-residential areas.</t>
  </si>
  <si>
    <t>Each sampling site, a 50m long transect line delineated in the high tide line. 3 4mx4m quadrats placed alongside the transect parallel to the shoreline. Plastic litters within quadrats were sampled and contained. Manualy counting and sorted per category. Density of plastic litters quantity/unit area. CCI was calculated and ANOVA used to find significant diffs. between different sampling site classification.</t>
  </si>
  <si>
    <t>Microplastics in some fish species and their environs in Eastern Visayas, Philippines</t>
  </si>
  <si>
    <t>Cabansag, J. et al.</t>
  </si>
  <si>
    <t>UP Tacloban</t>
  </si>
  <si>
    <t>Cancabato Bay, Leyte Gulf, Lawaan River, Leyte</t>
  </si>
  <si>
    <t>Collected from Cancabato bay, 41 of 70 herbivorous S. canaliculatus samples had a total of 85 MPs with 60 being fibers and 25 fragments. 21 of 70 detrivorous V. speigleri samples had 33 Mps with 20 fibers being fibers and 13 fragments. 
For Leyte Gulf and Lawaan River fish samples, S. canaliculatus from S1 &amp; S2 had 101 MPs with 41% Fiber, 38% Fragment, 3% Foam, 17% Pellets, &amp; 2% Microbeads. K. rupestris from S3 &amp; S4 had 70 Mps with 42% Fiber, 36% Fragment, 9% Foam, 7% Pellets, &amp; 7% Microbeads.</t>
  </si>
  <si>
    <t>In Cancabato bay, S. canaliculatus were collected on the western coast of the bay among seagrasses. V. speigleri were collected on the souther portion of the bay. 4 sampling sites along Lawaan River and a section of Leyte Gulf is where S canaliculatus and K. rupestris fish samples were collected. Fish samples were frozen within 2-3hrs of capture then thawed at 20-25C before lab examinations. Digestive tracts were dissolved in 3x volume of each GI tract  in10% KOH and was incubated at 60 °C for 12–24hrs. Remaining materials were sieved through 4000μm, 250μm, and 150μm filters. Transfer of materials to petri dishes via inversion of sieves and flushing with min. amt. of distilled water. Further sieved through 125μm filter before placed in enclosed clean petri dishes. Particles inspected w/ Wild Heer-Brugg M5A stereomicroscope. Shape and color visually inspected, suspected MP verified with hot needle tip, ImageJ used for MP size measurements.</t>
  </si>
  <si>
    <t>Manila River Mouths Act as Temporary Sinks for Macroplastic Pollution</t>
  </si>
  <si>
    <t>van Emmerik T. et al.</t>
  </si>
  <si>
    <t>Hydrology and Quantitative Water Management Group, Wageningen University, Netherlands; The Ocean Cleanup, Rotterdam, Netherlands; Institute of Civil Engineering, UPD</t>
  </si>
  <si>
    <t>Meycauayan, Tullahan, and Pasig rivers</t>
  </si>
  <si>
    <t>Downstream Meycauayan flux highest range between 1·105 and −1·105 items/hr. Pasig Downstream had the highest flow velocity (−0.57 to 0.64 m/s) followed by Meycauayan Downstream (−0.56 to 0.45 m/s), both near the river mouth,</t>
  </si>
  <si>
    <t>2 Bridges for upstream and downstream observations were chosen for each of the 3 rivers. Each bridge divided into 10-30m segments based on plastic flux and height above water. Manual visual observation facing downstream for 2-20min for a section of the river was done, repeated until the entire width of the river was completed. The sweep done within 1hr at most. Plastic flux P was calculated given the formula in the paper. Downstream plastic flux is +, upstream is -. Items visible from 10cm and up were counted with minimum size of 1cm. A 7 category protocol was used to determine plastic composition.</t>
  </si>
  <si>
    <t>Physical characterization of litter and microplastic along the urban coast of Cagayan de Oro in Macajalar Bay, Philippines</t>
  </si>
  <si>
    <t>Esquinas, Gina et al.</t>
  </si>
  <si>
    <t>Both + general litter</t>
  </si>
  <si>
    <t>Department of Environmental Science and Technology,  University of Science and Technology, Southern Phil; IESM , UP Diliman</t>
  </si>
  <si>
    <t>DEPED</t>
  </si>
  <si>
    <t>CDO Macalajar Bay</t>
  </si>
  <si>
    <t>Stations in Baloy and Macabalan were found to have high litter counts as they were adjacent to urbanized districts. In terms of plastic litter, Baloy followed by Bonbon were found to have high counts. For Microplastics, S11-12 were found to have high counts of MP fibers due to being near a river mouth and urbanize  areas. S7-8 near the seaport area had higher MP fragments from sand samples. Results suggest that MP type &amp; distribution vary depends on the socio-demographic nature of neighboring areas.</t>
  </si>
  <si>
    <t>In each sampling site, a 1m x 1m quadrat 5m apart was made to collect surface sand for both general litter and microplastic. Litter collected in the quadrats were sorted to 4 types. Weight &amp; size were recorded along with chemical ID for litter that contained plastic code.  CCI was calculated. 1cm depth of surface sand was sampled for MP analysis, contained in alum. foil bags. Sand samples were oven-dried @60C for 48hrs. Sieved via 5mm mesh before flotatation method. About 200mL of NaCl was added to approx 50g of sample, stirred constantly for 2mins. Settled for 5mins. Resulting supernatant liquid passed via 0.4µm filter 3 times. Residue oven dried for 24h. These final dried filter papers containing the MP viewed under stereomicroscope @3x magnification, re-evaluated w/ compound microscope.</t>
  </si>
  <si>
    <t>Station</t>
  </si>
  <si>
    <t>Date</t>
  </si>
  <si>
    <t>Sample Type</t>
  </si>
  <si>
    <t>Lat</t>
  </si>
  <si>
    <t>Long</t>
  </si>
  <si>
    <t>Habitat</t>
  </si>
  <si>
    <t>Station-Name</t>
  </si>
  <si>
    <t>Site Conditions</t>
  </si>
  <si>
    <t>Other Details</t>
  </si>
  <si>
    <t>Ave. plastic pieces/square meter</t>
  </si>
  <si>
    <t>Plasmics</t>
  </si>
  <si>
    <t>Surface</t>
  </si>
  <si>
    <t>Beach/mangrove</t>
  </si>
  <si>
    <t>Mangingisda</t>
  </si>
  <si>
    <t>Total area surveyed in m^2</t>
  </si>
  <si>
    <t>Beach</t>
  </si>
  <si>
    <t>Tagbarungis beach</t>
  </si>
  <si>
    <t>Mangrove</t>
  </si>
  <si>
    <t>Tagbarungis Mangrove</t>
  </si>
  <si>
    <t>Nagtabon</t>
  </si>
  <si>
    <t>Tacduan P.P.C</t>
  </si>
  <si>
    <t>Zigzag P.P.C</t>
  </si>
  <si>
    <t>Langogan</t>
  </si>
  <si>
    <t>Beach/Mangrove</t>
  </si>
  <si>
    <t>Maruyogon</t>
  </si>
  <si>
    <t>San Rafael</t>
  </si>
  <si>
    <t>Inagawan</t>
  </si>
  <si>
    <t>Kamuning</t>
  </si>
  <si>
    <t>Antipuluan</t>
  </si>
  <si>
    <t>Panacan</t>
  </si>
  <si>
    <t>Sombrero Island</t>
  </si>
  <si>
    <t>Aborlan</t>
  </si>
  <si>
    <t>Aralar Beach</t>
  </si>
  <si>
    <t>Kabangkawan</t>
  </si>
  <si>
    <t>Ipilan</t>
  </si>
  <si>
    <t>Tagusao Shore</t>
  </si>
  <si>
    <t>Patongong Island</t>
  </si>
  <si>
    <t>Mitra</t>
  </si>
  <si>
    <t>Buliluyan</t>
  </si>
  <si>
    <t>Buliluyan Mangrove</t>
  </si>
  <si>
    <t>Ternate</t>
  </si>
  <si>
    <t>Naic</t>
  </si>
  <si>
    <t>Noveleta Beach</t>
  </si>
  <si>
    <t>Noveleta Mangrove</t>
  </si>
  <si>
    <t>LPPCHEA Mangrove</t>
  </si>
  <si>
    <t>LPPCHEA Beach</t>
  </si>
  <si>
    <t>Baseco</t>
  </si>
  <si>
    <t>Berong</t>
  </si>
  <si>
    <t>Central Berong</t>
  </si>
  <si>
    <t>Suwangan</t>
  </si>
  <si>
    <t>Calbit Beach</t>
  </si>
  <si>
    <t>Latud</t>
  </si>
  <si>
    <t>Candawaga</t>
  </si>
  <si>
    <t>Coral</t>
  </si>
  <si>
    <t>Malihud</t>
  </si>
  <si>
    <t>Malis</t>
  </si>
  <si>
    <t>Napsan</t>
  </si>
  <si>
    <t>Sibaltan</t>
  </si>
  <si>
    <t>Pag-asa Island (South)</t>
  </si>
  <si>
    <t>Pag-asa Island (North)</t>
  </si>
  <si>
    <t>Pag-asa Island (East)</t>
  </si>
  <si>
    <t>Pag-asa Island (West)</t>
  </si>
  <si>
    <t>Ave. items/g</t>
  </si>
  <si>
    <t>Total (in 300g)</t>
  </si>
  <si>
    <t>Ave. items/ 100g</t>
  </si>
  <si>
    <t>Microfragments (items/100g)</t>
  </si>
  <si>
    <t>Microbeads (items/100g)</t>
  </si>
  <si>
    <t>Microfilm (items/100g)</t>
  </si>
  <si>
    <t>Microfibers (items/100g)</t>
  </si>
  <si>
    <t>microplastics with ≥100  to  ≤200 μm length dominated the isolated particles</t>
  </si>
  <si>
    <t>Sedimentation along the river</t>
  </si>
  <si>
    <t>a1</t>
  </si>
  <si>
    <t>Sediments</t>
  </si>
  <si>
    <t>River Channel</t>
  </si>
  <si>
    <t>Flat Rock</t>
  </si>
  <si>
    <t>Inside UPLB, along Mt. Makiling trail, not adjacent to any built-up infrastructure not human settlement and is heavily forested.</t>
  </si>
  <si>
    <t>It is observed that upstream and midstream sampling   stations are composed of course sediments. In terms of larger grain size (≥2 mm), upstream substations are composed of 70.56% (bank)  and  76.04% (channel),  midstream substations are composed of   63.79% (bank) and 46.01% (channel)  while downstream  substations are composed only of   26.78% (bank) and   20.15% (channel).  Grain sizes of  downstream  stations are typically composed of smaller grains and moderately sorted  according to grain sizes in comparison  to upstream and midstream stations.; Low velocity and high sedimentation results in a greater capacity to store microplastics, Hence, more amounts downstream and among riverbanks.</t>
  </si>
  <si>
    <t>0.01±0.58</t>
  </si>
  <si>
    <t>*note, sediment samples are &gt;0.5mm in size</t>
  </si>
  <si>
    <t>1.00±0.58</t>
  </si>
  <si>
    <t>MP Size spanned ≥24 to ≤500 μm in a continuous distribution</t>
  </si>
  <si>
    <t>Upstream</t>
  </si>
  <si>
    <t>Both bank and channel mostly dominated by 2mm (70%, 75% resp.) sediments</t>
  </si>
  <si>
    <t>Average</t>
  </si>
  <si>
    <t>item/100g sediment (pcs/100g)</t>
  </si>
  <si>
    <t>Riverbank</t>
  </si>
  <si>
    <t>*All sites had 3 samples (~100g each sample)</t>
  </si>
  <si>
    <t>Midstream</t>
  </si>
  <si>
    <t>Both bank and channel mostly dominated by 2mm (65%, 45% resp.) sediments</t>
  </si>
  <si>
    <t>a2</t>
  </si>
  <si>
    <t>Molawin Biopark</t>
  </si>
  <si>
    <t>Inside UPLB, surrounded by University establishments</t>
  </si>
  <si>
    <t>0.0133±0.58</t>
  </si>
  <si>
    <t xml:space="preserve">1.33±0.88 </t>
  </si>
  <si>
    <t>Downstream</t>
  </si>
  <si>
    <t>Both bank and channel more fine sediments. Bank (25% 2mm, 20% 1mm, 20% 125 microns ...). Channel (25% 500 microns, 20% 2mm, 20% 125 microns)</t>
  </si>
  <si>
    <t>0.0633±0.58</t>
  </si>
  <si>
    <t>6.33±1.20</t>
  </si>
  <si>
    <t>a3</t>
  </si>
  <si>
    <t>Barangay  Bayog</t>
  </si>
  <si>
    <t>Mostly surrounded by built-up areas, particularly residential areas along the riverbank, and annual crops, forms a confluence with Maahas Creek.</t>
  </si>
  <si>
    <t>0.4733±0.58</t>
  </si>
  <si>
    <t>47.33±11.39</t>
  </si>
  <si>
    <t>0.97±0.58</t>
  </si>
  <si>
    <t>97.00±12.34</t>
  </si>
  <si>
    <t>b1</t>
  </si>
  <si>
    <t>Silliman Beach</t>
  </si>
  <si>
    <t>With existing fisheries; 2015 Population Density: Dumaguete (City) = 131,377 residents; 1.8ha municipal dumpsite about 6.86km upstream of Banica river; a number of small creeks and drainage canals directly discharge untreated domestic sewage wastes.</t>
  </si>
  <si>
    <t>12.3 particles/sediment ~ 0.082 items/g (Micro)</t>
  </si>
  <si>
    <t>GPPS</t>
  </si>
  <si>
    <t>PE</t>
  </si>
  <si>
    <t>PET</t>
  </si>
  <si>
    <t>PA</t>
  </si>
  <si>
    <t>PP</t>
  </si>
  <si>
    <t>b2.a</t>
  </si>
  <si>
    <t>Marine Life</t>
  </si>
  <si>
    <t>Rabbit Fish</t>
  </si>
  <si>
    <t>Ayungon</t>
  </si>
  <si>
    <t>With existing fisheries; 2015 Population Density: Ayugon (Town, Municipality) = 46,303 residents; North of Bais Bay; Presence of plastic wastes along beaches of coastal community</t>
  </si>
  <si>
    <t>ave. 0.6 particles/fish</t>
  </si>
  <si>
    <t>b2.b</t>
  </si>
  <si>
    <t>Bais</t>
  </si>
  <si>
    <t>With existing fisheries; 2015 Population Density: Bais (City) = 76,291 residents; Traversed by a major river system draining domestic wastes</t>
  </si>
  <si>
    <t>5 types: (1) General purpose polystyrene GPPS, (2) Polyethylene PE, (3) Polyethylene terephthalate PET, (4) Polyamide PA, (5) Polypropylene PP</t>
  </si>
  <si>
    <t>b2.c</t>
  </si>
  <si>
    <t>Dumagete</t>
  </si>
  <si>
    <t>Particle size found in fish: ave 1,804μm ± 134 SE, in sediments: ave.1367.69 μm ± 64.27 SE</t>
  </si>
  <si>
    <t>Dumaguete</t>
  </si>
  <si>
    <t>b2.d</t>
  </si>
  <si>
    <t>Manjuyod</t>
  </si>
  <si>
    <t>With existing fisheries, 2015 Population Density (Manjuyod (Town, Municipality) = 42,332 residents); North of Bais Bay; Presence of plastic wastes along beaches of coastal community</t>
  </si>
  <si>
    <r>
      <rPr>
        <rFont val="Arial"/>
        <color theme="1"/>
      </rPr>
      <t xml:space="preserve">56/120 S. </t>
    </r>
    <r>
      <rPr>
        <rFont val="Arial"/>
        <i/>
        <color theme="1"/>
      </rPr>
      <t>fuscescens</t>
    </r>
    <r>
      <rPr>
        <rFont val="Arial"/>
        <color theme="1"/>
      </rPr>
      <t xml:space="preserve"> had microplastics in guts</t>
    </r>
  </si>
  <si>
    <t>* One fish in Manjuyod had 44 pieces of PP plastics</t>
  </si>
  <si>
    <t>Type of Erosion Present</t>
  </si>
  <si>
    <t>Pellet</t>
  </si>
  <si>
    <t>Filament</t>
  </si>
  <si>
    <t>Fragment</t>
  </si>
  <si>
    <t>Film</t>
  </si>
  <si>
    <t>Foamed Plastic</t>
  </si>
  <si>
    <t>Irregular</t>
  </si>
  <si>
    <t>Rounded</t>
  </si>
  <si>
    <t>Subrounded</t>
  </si>
  <si>
    <t>Subangular</t>
  </si>
  <si>
    <t>Thin, elongated</t>
  </si>
  <si>
    <t>Degraded, Crumpled</t>
  </si>
  <si>
    <t>Ovoid</t>
  </si>
  <si>
    <t>Angular</t>
  </si>
  <si>
    <t>N/A</t>
  </si>
  <si>
    <t>Parallel fracturing</t>
  </si>
  <si>
    <t>Degraded</t>
  </si>
  <si>
    <t>Fresh</t>
  </si>
  <si>
    <t>Irregular Surface</t>
  </si>
  <si>
    <t>Incipient alteration</t>
  </si>
  <si>
    <t>Weathered</t>
  </si>
  <si>
    <t>c1</t>
  </si>
  <si>
    <t>Bank</t>
  </si>
  <si>
    <t>Bombing Estuary (Upstream), Ticalan, Batangas</t>
  </si>
  <si>
    <t>Class C (Fresh, Used for small-scale aqua culture, pH:7.65, DO:0.96mg/L, Conductivity:36,720ps/cm, TDS:18,060mg/L, TSS:185mg/L, Salinity:23.07 psu, Temperature:30.71degC, NO3–N:5.2, PO4-3:0.175)</t>
  </si>
  <si>
    <t>Provide various ecological services such as source of irrigation for surrounding croplands, site for various aquaculture industries for shellfish, tilapia, milkfish, giant tiger prawns, and others; Mangrove portions are good nursery grounds for juvenile fish.; western and eastern banks has restaurants, gas stations, residential areas, schools and plazas.; Absence of waste management programs, burning of garbage along the coast; Tidal action moves trash from adjacent provinces to shore.; Also a popular site for tourists for its beaches.</t>
  </si>
  <si>
    <t>7MP/1.2Kg sediment</t>
  </si>
  <si>
    <t>Water</t>
  </si>
  <si>
    <t>Estuary</t>
  </si>
  <si>
    <t>4MP/1.5L water</t>
  </si>
  <si>
    <t>c2</t>
  </si>
  <si>
    <t>Bombing Estuary (Downstream), Ticalan, Batangas</t>
  </si>
  <si>
    <t>Class C (Fresh, Used for small-scale aqua culture, pH:8.32, DO:27mg/L, Conductivity:46,497ps/cm, TDS:25,705 mg/L, TSS:168mg/L, Salinity:33.64 psu, Temperature:29.73degC, NO3–N:5.2, PO4-3:0.175)</t>
  </si>
  <si>
    <t>11MP/1.2Kg sediment</t>
  </si>
  <si>
    <t>6MP/1.5L water</t>
  </si>
  <si>
    <t>c3</t>
  </si>
  <si>
    <t>Adjoining Coastal Area, Ticalan, Batangas</t>
  </si>
  <si>
    <t>Class SC (Marine, Used for small-scale aqua culture, pH:8.2, DO:2.45mg/L, Conductivity:51,870ps/cm, TDS:28,850mg/L, TSS:NoData, Salinity:33.76psu, Temperature:32.35degC, NO3–N:NoData, PO4-3:NoData)</t>
  </si>
  <si>
    <t>4MP/1.2Kg sediment</t>
  </si>
  <si>
    <t>Bay</t>
  </si>
  <si>
    <t>disk</t>
  </si>
  <si>
    <t>thin, elongated</t>
  </si>
  <si>
    <t>jagged fragments</t>
  </si>
  <si>
    <t>Withered and degraded</t>
  </si>
  <si>
    <t>c4</t>
  </si>
  <si>
    <t>Talaba (Oyster)</t>
  </si>
  <si>
    <t>Bombing estuary, Oyster hatchery, Ticalan, Batangas</t>
  </si>
  <si>
    <t>Class C (Fresh, Used for small-scale aqua culture)</t>
  </si>
  <si>
    <t>40MP Total in all oysters</t>
  </si>
  <si>
    <t>irregular</t>
  </si>
  <si>
    <t>angular</t>
  </si>
  <si>
    <t>irregular surface</t>
  </si>
  <si>
    <t>weathered and degraded</t>
  </si>
  <si>
    <t>c5</t>
  </si>
  <si>
    <t>Various Fish</t>
  </si>
  <si>
    <t>Sitio Dagat-Ilayan, Ticalan, Batangas</t>
  </si>
  <si>
    <t>51 MPs from all 38 fish</t>
  </si>
  <si>
    <t>from Mugilidae</t>
  </si>
  <si>
    <t>from Reef Fish</t>
  </si>
  <si>
    <t>from Juvenile Lutjanidae</t>
  </si>
  <si>
    <t>Count</t>
  </si>
  <si>
    <t>Weight</t>
  </si>
  <si>
    <t>Other Plastic</t>
  </si>
  <si>
    <t>Plastic Bottle</t>
  </si>
  <si>
    <t>Cigarette</t>
  </si>
  <si>
    <t>Plastic Bag</t>
  </si>
  <si>
    <t>Junkfood Plastic</t>
  </si>
  <si>
    <t>Softdrink Cap</t>
  </si>
  <si>
    <t>Food plastic wrapper/container</t>
  </si>
  <si>
    <t>Syrofoam/Plastic Cup</t>
  </si>
  <si>
    <t>Color</t>
  </si>
  <si>
    <t>Surface Sand Litter (Micro)</t>
  </si>
  <si>
    <t>Shape</t>
  </si>
  <si>
    <t>d1</t>
  </si>
  <si>
    <t>Opol 1</t>
  </si>
  <si>
    <t xml:space="preserve">Mainly an ecotourism municipality with peripheral commercial establishments. (Recently had infrastructure and commercial developments). </t>
  </si>
  <si>
    <t>Lowtide condition during sampling. CCI = 2.40</t>
  </si>
  <si>
    <t>8 litters</t>
  </si>
  <si>
    <t>Opol</t>
  </si>
  <si>
    <t>Black</t>
  </si>
  <si>
    <t>d2</t>
  </si>
  <si>
    <t>Opol 2</t>
  </si>
  <si>
    <t>6 litters</t>
  </si>
  <si>
    <t>ElSalvador</t>
  </si>
  <si>
    <t>Blue-Black</t>
  </si>
  <si>
    <t>d3</t>
  </si>
  <si>
    <t>Opol 3</t>
  </si>
  <si>
    <t>Alubijid</t>
  </si>
  <si>
    <t>Blue</t>
  </si>
  <si>
    <t>Broken</t>
  </si>
  <si>
    <t>d4</t>
  </si>
  <si>
    <t>El Salvador City 1</t>
  </si>
  <si>
    <t>Newly developed city with food processing industries. (Recently had infrastructure and commercial developments)</t>
  </si>
  <si>
    <t>Light Orange</t>
  </si>
  <si>
    <t>Fiber</t>
  </si>
  <si>
    <t>d5</t>
  </si>
  <si>
    <t>El Salvador City 2</t>
  </si>
  <si>
    <t>Pale White</t>
  </si>
  <si>
    <t>d6</t>
  </si>
  <si>
    <t>El Salvador City 3</t>
  </si>
  <si>
    <t>5 litters</t>
  </si>
  <si>
    <t>Brown</t>
  </si>
  <si>
    <t>d7</t>
  </si>
  <si>
    <t>Alubijid 1</t>
  </si>
  <si>
    <t>Mainly categorized as an agricultural municipality. (Recently had infrastructure and commercial developments)</t>
  </si>
  <si>
    <t>7 litters</t>
  </si>
  <si>
    <t>d8</t>
  </si>
  <si>
    <t>Alubijid 2</t>
  </si>
  <si>
    <t>d9</t>
  </si>
  <si>
    <t>Alubijid 3</t>
  </si>
  <si>
    <t>Year</t>
  </si>
  <si>
    <t>N samples</t>
  </si>
  <si>
    <t>Dry Weight [g] (ave)</t>
  </si>
  <si>
    <t>Samples with MP [%]</t>
  </si>
  <si>
    <t>Total MP</t>
  </si>
  <si>
    <t>MP/g</t>
  </si>
  <si>
    <t>Particle size (ave)</t>
  </si>
  <si>
    <t>Sample by season (A: Dec-Feb, B: Mar-May; C:Jun-Nov)</t>
  </si>
  <si>
    <t>By Shape</t>
  </si>
  <si>
    <t>By Type</t>
  </si>
  <si>
    <t>436 Fibers</t>
  </si>
  <si>
    <t>e1</t>
  </si>
  <si>
    <t>Mixed</t>
  </si>
  <si>
    <t>Sea/Bay</t>
  </si>
  <si>
    <t>Oslob Cebu (Within interaction area)</t>
  </si>
  <si>
    <t>Among the less densely populated towns on the island (ca. 28,000 2015 Census). Generated 0.31kg/day waste per capita ~ 8563.15Kg of waste a day. Includes waste from tourism. Waste management is weak. Unsegregated and deposited in local dumpsite.</t>
  </si>
  <si>
    <t>Scat Samples:</t>
  </si>
  <si>
    <t>0.25 (±0.21)</t>
  </si>
  <si>
    <t>5.71 (±9.43)</t>
  </si>
  <si>
    <t>2.46 (1..63)</t>
  </si>
  <si>
    <t>A:7</t>
  </si>
  <si>
    <t>179 identified MP</t>
  </si>
  <si>
    <t>Polypropylene (PP)</t>
  </si>
  <si>
    <t>59.2% (106)</t>
  </si>
  <si>
    <t>Transparent</t>
  </si>
  <si>
    <t>54.8% (98)</t>
  </si>
  <si>
    <t>e2</t>
  </si>
  <si>
    <t>89/99 came from 40 identifid (31Male, 9Female)</t>
  </si>
  <si>
    <t>0.40 (±0.28)</t>
  </si>
  <si>
    <t>1.82 (±3.29)</t>
  </si>
  <si>
    <t>1.43 (0.80)</t>
  </si>
  <si>
    <t>A:5, B:9, C;8</t>
  </si>
  <si>
    <t>173 fragments</t>
  </si>
  <si>
    <t>Polyethylene (PE)</t>
  </si>
  <si>
    <t>33.5% (60)</t>
  </si>
  <si>
    <t>17.9% (32)</t>
  </si>
  <si>
    <t>e3</t>
  </si>
  <si>
    <t>Oslob Cebu (North of interaction area)</t>
  </si>
  <si>
    <t>63.78g total dry weight</t>
  </si>
  <si>
    <t>0.67 (±1.01)</t>
  </si>
  <si>
    <t>3.23 (±5.09)</t>
  </si>
  <si>
    <t>1.37 (0.93)</t>
  </si>
  <si>
    <t>A:7, B:2, C:4</t>
  </si>
  <si>
    <t>6 fiber bundles</t>
  </si>
  <si>
    <t>Polyester (PEST)</t>
  </si>
  <si>
    <t>4.5% (8)</t>
  </si>
  <si>
    <t>White</t>
  </si>
  <si>
    <t>14.5% (26)</t>
  </si>
  <si>
    <t>Red</t>
  </si>
  <si>
    <t>e4</t>
  </si>
  <si>
    <t>Oslob Cebu (South of interaction area)</t>
  </si>
  <si>
    <t>Ave. 0.64g per sample</t>
  </si>
  <si>
    <t>0.61 (±0.46)</t>
  </si>
  <si>
    <t>4.06 (±0.21)</t>
  </si>
  <si>
    <t>0.84 (0.40)</t>
  </si>
  <si>
    <t>A:6, B:4, C:8</t>
  </si>
  <si>
    <t>Mean particle size: 1.12 (±0.7)</t>
  </si>
  <si>
    <t>Polystyrene (PS)</t>
  </si>
  <si>
    <t>2.2% (4)</t>
  </si>
  <si>
    <t>Green</t>
  </si>
  <si>
    <t>3.91% (7)</t>
  </si>
  <si>
    <t>393 potential MP &gt;300 μm</t>
  </si>
  <si>
    <t>0.94 (±0.38)</t>
  </si>
  <si>
    <t>0.25 (±0.62)</t>
  </si>
  <si>
    <t>0.86 (0.17)</t>
  </si>
  <si>
    <t>A:4, B:6, C:2</t>
  </si>
  <si>
    <t>0.84mm in 2015 to 2.46mm in 2012</t>
  </si>
  <si>
    <t>Nitrile Rubber (NR)</t>
  </si>
  <si>
    <t>0.6% (1)</t>
  </si>
  <si>
    <t>Yellow</t>
  </si>
  <si>
    <t>3.35% (6)</t>
  </si>
  <si>
    <t>46.5% (179) were synthetic origin</t>
  </si>
  <si>
    <t>0.62 (±0.33)</t>
  </si>
  <si>
    <t>0.29 (±0.49)</t>
  </si>
  <si>
    <t>0.75 (0.27)</t>
  </si>
  <si>
    <t>B:6, C:1</t>
  </si>
  <si>
    <t>Grey</t>
  </si>
  <si>
    <t>47/99 contained at least 1MP</t>
  </si>
  <si>
    <t>0.70 (±0.28)</t>
  </si>
  <si>
    <t>1.3 (±1.34)</t>
  </si>
  <si>
    <t>1.07 (0.48)</t>
  </si>
  <si>
    <t>A:5, B:4, C:1</t>
  </si>
  <si>
    <t>0.56% (1)</t>
  </si>
  <si>
    <t>Purple</t>
  </si>
  <si>
    <t>1.11 (±0.58)</t>
  </si>
  <si>
    <t>3.2 (±3.61)</t>
  </si>
  <si>
    <t>1.02 (0.35)</t>
  </si>
  <si>
    <t>B:2, C:8</t>
  </si>
  <si>
    <t>Silver</t>
  </si>
  <si>
    <t>Orange</t>
  </si>
  <si>
    <t>?</t>
  </si>
  <si>
    <t>Surface water samples:</t>
  </si>
  <si>
    <t>Number of Pieces</t>
  </si>
  <si>
    <t>By Color</t>
  </si>
  <si>
    <t>1055 Fibers from 4 fiber bundles</t>
  </si>
  <si>
    <t>3.6m^3 total seawater sampled</t>
  </si>
  <si>
    <t>Interaction Zone</t>
  </si>
  <si>
    <t>2 in 1.8m^3</t>
  </si>
  <si>
    <t>103 potential microplastic</t>
  </si>
  <si>
    <t>North</t>
  </si>
  <si>
    <t>14 in 0.9m^3</t>
  </si>
  <si>
    <t>Fiber Bundles</t>
  </si>
  <si>
    <t>21/103 confirmed microplastic</t>
  </si>
  <si>
    <t>South</t>
  </si>
  <si>
    <t>5 in 0.9m^3</t>
  </si>
  <si>
    <t>5.83MP/m^3 plastic concentration</t>
  </si>
  <si>
    <t>Ranging from 0.16 to 1.57mm (Ave = 0.63 ± 0.34 mm)</t>
  </si>
  <si>
    <t>Polyamide (PA)</t>
  </si>
  <si>
    <t>100% (17)</t>
  </si>
  <si>
    <t>Beige</t>
  </si>
  <si>
    <t>Wet Tissue Length (mm)</t>
  </si>
  <si>
    <t>Shell Length (mm)</t>
  </si>
  <si>
    <t>Wet Tissue Weight per individual (g)</t>
  </si>
  <si>
    <t>Microplastic Particles/tissue weight (g)</t>
  </si>
  <si>
    <t>f1</t>
  </si>
  <si>
    <t>Bacoor Bay (Inner)</t>
  </si>
  <si>
    <t>Inlet of Manila Bay. Known for mussel industry. Deterioration by different anthropogenic pressures. Contaminated with heavy metals, anitbiotic resistance pathogens, and plastics.</t>
  </si>
  <si>
    <r>
      <rPr>
        <rFont val="Arial"/>
        <color theme="1"/>
      </rPr>
      <t>63 Mussels (</t>
    </r>
    <r>
      <rPr>
        <rFont val="Arial"/>
        <i/>
        <color theme="1"/>
      </rPr>
      <t>P. vidiris</t>
    </r>
    <r>
      <rPr>
        <rFont val="Arial"/>
        <color theme="1"/>
      </rPr>
      <t>)</t>
    </r>
  </si>
  <si>
    <t>inner</t>
  </si>
  <si>
    <t>44.00 ± 7.56</t>
  </si>
  <si>
    <t>51.57 ± 9.17</t>
  </si>
  <si>
    <t>3.99 ± 1.70</t>
  </si>
  <si>
    <t>Majority of MP are sized between 10 to 50 microns for all areas</t>
  </si>
  <si>
    <t>f2</t>
  </si>
  <si>
    <t>Bacoor Bay (Middle)</t>
  </si>
  <si>
    <t>7 Mussels randomly collected with three replicates</t>
  </si>
  <si>
    <t>middle</t>
  </si>
  <si>
    <t>46.90 ± 8.67</t>
  </si>
  <si>
    <t>53.90 ± 8.95</t>
  </si>
  <si>
    <t>5.10 ± 2.41</t>
  </si>
  <si>
    <t>f3</t>
  </si>
  <si>
    <t>Bacoor Bay (Outer)</t>
  </si>
  <si>
    <t>outer</t>
  </si>
  <si>
    <t>45.62 ± 13.11</t>
  </si>
  <si>
    <t>54.29 ± 14.55</t>
  </si>
  <si>
    <t>5.29 ± 3.25</t>
  </si>
  <si>
    <t>overall</t>
  </si>
  <si>
    <t>g1</t>
  </si>
  <si>
    <t>2017-2018</t>
  </si>
  <si>
    <t>Urban Market</t>
  </si>
  <si>
    <t>Consolacion Public Market, Consolacion</t>
  </si>
  <si>
    <t>The only public market in Mun. of Consolacion. Wet and dry goods sold. Fish caught in seas of Carmen</t>
  </si>
  <si>
    <t>Top 3 commercially sold fish through open-ended interview with 30 local fish vendors</t>
  </si>
  <si>
    <t>81 Fishes</t>
  </si>
  <si>
    <t>Mean rank</t>
  </si>
  <si>
    <t>MP Type</t>
  </si>
  <si>
    <t>Microfiber</t>
  </si>
  <si>
    <t>Microfragments</t>
  </si>
  <si>
    <t>Micropellets</t>
  </si>
  <si>
    <t>Microfilm</t>
  </si>
  <si>
    <t xml:space="preserve">Blue </t>
  </si>
  <si>
    <t xml:space="preserve">White </t>
  </si>
  <si>
    <t>Most MP detected from fish 0.015-3.800mm</t>
  </si>
  <si>
    <t>g2</t>
  </si>
  <si>
    <t>Pasil Fish Market, Brgy. Pasil, Cebu City</t>
  </si>
  <si>
    <t>Largest seafood market in Visayas, Near Pasil Fish Port, Fish mainly caught nearby Cebu Strait</t>
  </si>
  <si>
    <r>
      <rPr>
        <rFont val="Arial"/>
        <i/>
        <color theme="1"/>
      </rPr>
      <t>Auxis rochei</t>
    </r>
    <r>
      <rPr>
        <rFont val="Arial"/>
        <color theme="1"/>
      </rPr>
      <t xml:space="preserve"> (Scrombridae)</t>
    </r>
  </si>
  <si>
    <t>highly commercialized, found in marine brackish waters, endemic in pelagic-neritic zones. Distribution: Atlantic, Indian and Pacific oceans. Carnivorous feeding on small fishes, crustacean, and squid</t>
  </si>
  <si>
    <t>Roughly same length from 33-36cm</t>
  </si>
  <si>
    <r>
      <rPr>
        <rFont val="Arial"/>
        <i/>
        <color theme="1"/>
      </rPr>
      <t>Auxis rochei</t>
    </r>
    <r>
      <rPr>
        <rFont val="Arial"/>
        <color theme="1"/>
      </rPr>
      <t xml:space="preserve"> (Scrombridae)</t>
    </r>
  </si>
  <si>
    <t>6.6 pcs/fish</t>
  </si>
  <si>
    <t>&gt;1%</t>
  </si>
  <si>
    <t>1.001 to 2.000mm most common</t>
  </si>
  <si>
    <t>g3</t>
  </si>
  <si>
    <t>Lapu-lapu Public Market, Brgy. Opon, Lapu-lapu City</t>
  </si>
  <si>
    <t>Island of Mactan, large public market in district where most population purchase their commodities, including fish caught in their jurisdiction - the Olango group of Islands</t>
  </si>
  <si>
    <r>
      <rPr>
        <rFont val="Arial"/>
        <i/>
        <color theme="1"/>
      </rPr>
      <t>Rastrelliger kanagurta</t>
    </r>
    <r>
      <rPr>
        <rFont val="Arial"/>
        <color theme="1"/>
      </rPr>
      <t xml:space="preserve"> (Scrombridae)</t>
    </r>
  </si>
  <si>
    <t>found in pelagic-neritic area. Distribution: East Africa to Indonesia. Omnivorousm, feeding on phytoplankton, zooplankton, shrimps and small fish</t>
  </si>
  <si>
    <t>79/81 (97%) ingested MP</t>
  </si>
  <si>
    <r>
      <rPr>
        <rFont val="Arial"/>
        <i/>
        <color theme="1"/>
      </rPr>
      <t>Rastrelliger kanagurta</t>
    </r>
    <r>
      <rPr>
        <rFont val="Arial"/>
        <color theme="1"/>
      </rPr>
      <t xml:space="preserve"> (Scrombridae)</t>
    </r>
  </si>
  <si>
    <t>5.3 pcs/fish</t>
  </si>
  <si>
    <t>most abundant came were in the range of 0.01-0.5 to 1.001-2.000mm</t>
  </si>
  <si>
    <r>
      <rPr>
        <rFont val="Arial"/>
        <i/>
        <color theme="1"/>
      </rPr>
      <t>Chanos chanos</t>
    </r>
    <r>
      <rPr>
        <rFont val="Arial"/>
        <color theme="1"/>
      </rPr>
      <t xml:space="preserve"> (Chindae)</t>
    </r>
  </si>
  <si>
    <t>benthopelagic organism, found in marine, fresh and brackish waters. Distributed mostly Indo-Pacific waters. Omnivorous feeds on cyanobacteria, soft algae, small benthis invertebrates, and pelagic fish eggs</t>
  </si>
  <si>
    <t>Total of 635 pieces of MP</t>
  </si>
  <si>
    <r>
      <rPr>
        <rFont val="Arial"/>
        <i/>
        <color theme="1"/>
      </rPr>
      <t>Chanos chanos</t>
    </r>
    <r>
      <rPr>
        <rFont val="Arial"/>
        <color theme="1"/>
      </rPr>
      <t xml:space="preserve"> (Chindae)</t>
    </r>
  </si>
  <si>
    <t>11.6 pcs/fish</t>
  </si>
  <si>
    <t>Long-Lat converter</t>
  </si>
  <si>
    <t>14° 29' 11.32"</t>
  </si>
  <si>
    <t>120° 56' 58.83"</t>
  </si>
  <si>
    <t>Mass (g/site)</t>
  </si>
  <si>
    <t>Mass (g/m2)</t>
  </si>
  <si>
    <t>Total litter count/site</t>
  </si>
  <si>
    <t>Density (per m2)</t>
  </si>
  <si>
    <t>Plastic food packaging</t>
  </si>
  <si>
    <t>Fishing Line (Nylon)</t>
  </si>
  <si>
    <t>Plastic Fragments</t>
  </si>
  <si>
    <t>Styrofoam</t>
  </si>
  <si>
    <t>Rope</t>
  </si>
  <si>
    <t>Sack</t>
  </si>
  <si>
    <t>Plastic Cap</t>
  </si>
  <si>
    <t>Others</t>
  </si>
  <si>
    <t>HDPE</t>
  </si>
  <si>
    <t>PVC</t>
  </si>
  <si>
    <t>LDPE</t>
  </si>
  <si>
    <t>PS</t>
  </si>
  <si>
    <t>dec 3-6, 2020</t>
  </si>
  <si>
    <t>N 10° 01.087′</t>
  </si>
  <si>
    <t>E 119° 04.617′</t>
  </si>
  <si>
    <t>Binduyan</t>
  </si>
  <si>
    <t>Residential</t>
  </si>
  <si>
    <t>2.44 ± 0.25</t>
  </si>
  <si>
    <t>3 4mx4m quadrats each site</t>
  </si>
  <si>
    <t>N 10° 00.251′</t>
  </si>
  <si>
    <t>E 119° 01.809′</t>
  </si>
  <si>
    <t>Non-residential</t>
  </si>
  <si>
    <t>1.60 ± 0.34</t>
  </si>
  <si>
    <t>0-4m along transect</t>
  </si>
  <si>
    <t>East Residential</t>
  </si>
  <si>
    <t>Non-Residential</t>
  </si>
  <si>
    <t>N 09° 59.074′</t>
  </si>
  <si>
    <t>E 118° 57.115′</t>
  </si>
  <si>
    <t>Lucbuan</t>
  </si>
  <si>
    <t>2.38 ± 1.29</t>
  </si>
  <si>
    <t>23-27m along transect</t>
  </si>
  <si>
    <t>West Residential</t>
  </si>
  <si>
    <t>East</t>
  </si>
  <si>
    <t>N 09° 58.860′</t>
  </si>
  <si>
    <t>E 118° 53.136′</t>
  </si>
  <si>
    <t>0.89 ± 0.04</t>
  </si>
  <si>
    <t>46-50m along transect</t>
  </si>
  <si>
    <t>West</t>
  </si>
  <si>
    <t>e5</t>
  </si>
  <si>
    <t>N 09° 45.054′</t>
  </si>
  <si>
    <t>E 118° 46.339′</t>
  </si>
  <si>
    <t>San Manuel</t>
  </si>
  <si>
    <t>0.83 ± 0.49</t>
  </si>
  <si>
    <t>East Non-Residential</t>
  </si>
  <si>
    <t>e6</t>
  </si>
  <si>
    <t>E 118° 46.320′</t>
  </si>
  <si>
    <t>San Miguel</t>
  </si>
  <si>
    <t>2.29 ± 1.46</t>
  </si>
  <si>
    <t>West Non-Residential</t>
  </si>
  <si>
    <t>e7</t>
  </si>
  <si>
    <t>N 09° 45.059′</t>
  </si>
  <si>
    <t>E 118° 46.342′</t>
  </si>
  <si>
    <t>Bancao-Bancao</t>
  </si>
  <si>
    <t>3.89 ± 0.34</t>
  </si>
  <si>
    <t>e8</t>
  </si>
  <si>
    <t>N 09° 39.626′</t>
  </si>
  <si>
    <t>E 118° 44.415′</t>
  </si>
  <si>
    <t>0.85 ± 0.42</t>
  </si>
  <si>
    <t>e9</t>
  </si>
  <si>
    <t>N 09° 36.406′</t>
  </si>
  <si>
    <t>E 118° 42.095′</t>
  </si>
  <si>
    <t>Residential 1</t>
  </si>
  <si>
    <t>5.56 ± 1.80</t>
  </si>
  <si>
    <t>e10</t>
  </si>
  <si>
    <t>N 09° 34.299′</t>
  </si>
  <si>
    <t>E 118° 40.833′</t>
  </si>
  <si>
    <t>1.67 ± 0.31</t>
  </si>
  <si>
    <t>e11</t>
  </si>
  <si>
    <t>N 09° 32.665′</t>
  </si>
  <si>
    <t>E 118° 39.209′</t>
  </si>
  <si>
    <t>Residential2</t>
  </si>
  <si>
    <t>0.83 ± 0.19</t>
  </si>
  <si>
    <t>w1</t>
  </si>
  <si>
    <t>N 10° 11.863′</t>
  </si>
  <si>
    <t>E 118° 54.168′</t>
  </si>
  <si>
    <t>Cabayugan</t>
  </si>
  <si>
    <t>0.60 ± 0.34</t>
  </si>
  <si>
    <t>ER</t>
  </si>
  <si>
    <t>w2</t>
  </si>
  <si>
    <t>N 10° 04.538′</t>
  </si>
  <si>
    <t>E 118° 49.093′</t>
  </si>
  <si>
    <t>Buenavista</t>
  </si>
  <si>
    <t>Residential 2</t>
  </si>
  <si>
    <t>2.79 ± 0.76</t>
  </si>
  <si>
    <t>WR</t>
  </si>
  <si>
    <t>w3</t>
  </si>
  <si>
    <t>N 10° 04.397′</t>
  </si>
  <si>
    <t>E 118° 48.977′</t>
  </si>
  <si>
    <t>1.65 ± 0.73</t>
  </si>
  <si>
    <t>ENR</t>
  </si>
  <si>
    <t>w4</t>
  </si>
  <si>
    <t>N 09° 52.449′</t>
  </si>
  <si>
    <t>E 118° 36.475′</t>
  </si>
  <si>
    <t>Bacungan</t>
  </si>
  <si>
    <t>Non-residential 1</t>
  </si>
  <si>
    <t>WNR</t>
  </si>
  <si>
    <t>w5</t>
  </si>
  <si>
    <t>N 09° 52.446′</t>
  </si>
  <si>
    <t>0.25 ± 0.22</t>
  </si>
  <si>
    <t>w6</t>
  </si>
  <si>
    <t>N 09° 48.211′</t>
  </si>
  <si>
    <t>E 118° 32.448′</t>
  </si>
  <si>
    <t>Simpocan</t>
  </si>
  <si>
    <t>w7</t>
  </si>
  <si>
    <t>N 09° 45.549′</t>
  </si>
  <si>
    <t>E 118° 30.569′</t>
  </si>
  <si>
    <t>1.10 ± 0.61</t>
  </si>
  <si>
    <t>w8</t>
  </si>
  <si>
    <t>N 09° 43.849′</t>
  </si>
  <si>
    <t>E 118° 28.311′</t>
  </si>
  <si>
    <t>w9</t>
  </si>
  <si>
    <t>N 09° 43.602′</t>
  </si>
  <si>
    <t>E 118° 27.214′</t>
  </si>
  <si>
    <t>0.77 ± 0.09</t>
  </si>
  <si>
    <t>w10</t>
  </si>
  <si>
    <t>N 09° 43.676′</t>
  </si>
  <si>
    <t>E 118° 27.011′</t>
  </si>
  <si>
    <t>Non-residential 2</t>
  </si>
  <si>
    <t>Cabansag et al.</t>
  </si>
  <si>
    <t>fish gut sample</t>
  </si>
  <si>
    <t>Sea</t>
  </si>
  <si>
    <t>Cancabato Bay</t>
  </si>
  <si>
    <t>Total MPs (pcs.)</t>
  </si>
  <si>
    <t>Fiber pcs.</t>
  </si>
  <si>
    <t>Fragment pcs.</t>
  </si>
  <si>
    <t>S. canaliculatus</t>
  </si>
  <si>
    <t>02/10 - 28/2018</t>
  </si>
  <si>
    <t>70 S. can</t>
  </si>
  <si>
    <t>41 w/ MP</t>
  </si>
  <si>
    <t>33 w/ Fiber</t>
  </si>
  <si>
    <t>20 w/ Fragment</t>
  </si>
  <si>
    <t>V. speigleri</t>
  </si>
  <si>
    <t>70 V. speig</t>
  </si>
  <si>
    <t>21 w/ MP</t>
  </si>
  <si>
    <t>15 w/ Fiber</t>
  </si>
  <si>
    <t>11 w/ Fragment</t>
  </si>
  <si>
    <t>02/17-03/07/2018</t>
  </si>
  <si>
    <t>Fish</t>
  </si>
  <si>
    <t>Fiber %</t>
  </si>
  <si>
    <t>Fragment %</t>
  </si>
  <si>
    <t>Foam %</t>
  </si>
  <si>
    <t>Pellets %</t>
  </si>
  <si>
    <t>Microbeads %</t>
  </si>
  <si>
    <t>S1</t>
  </si>
  <si>
    <t>River &amp; Estuary</t>
  </si>
  <si>
    <t>Leyte Gulf</t>
  </si>
  <si>
    <t>S2</t>
  </si>
  <si>
    <t>Lawaan River (Downstream)</t>
  </si>
  <si>
    <t>K. rupestris</t>
  </si>
  <si>
    <t>S3</t>
  </si>
  <si>
    <t>Lawaan River (Midstream)</t>
  </si>
  <si>
    <t>S4</t>
  </si>
  <si>
    <t>Lawaan River (Upstream)</t>
  </si>
  <si>
    <t>1.24MP/Fish S2</t>
  </si>
  <si>
    <t>0.62MP/Fish S4</t>
  </si>
  <si>
    <t>van Emmerik et al.</t>
  </si>
  <si>
    <t>River</t>
  </si>
  <si>
    <t>Bridge name</t>
  </si>
  <si>
    <t>Location</t>
  </si>
  <si>
    <t>Meycauayan</t>
  </si>
  <si>
    <t>14°44’51.8"N</t>
  </si>
  <si>
    <t>120°54’38.3"E</t>
  </si>
  <si>
    <t>Tawiran Bridge</t>
  </si>
  <si>
    <t>14°46’16.2"N</t>
  </si>
  <si>
    <t>120°57’31.9"E</t>
  </si>
  <si>
    <t>Marilao Bridge</t>
  </si>
  <si>
    <t>Tullahan</t>
  </si>
  <si>
    <t>14°39’35.4"N</t>
  </si>
  <si>
    <t>120°57’19.4"E</t>
  </si>
  <si>
    <t>Malabon Bridge</t>
  </si>
  <si>
    <t>14°41’05.5"N</t>
  </si>
  <si>
    <t>121°00’03.1"E</t>
  </si>
  <si>
    <t>Tullahan Bridge</t>
  </si>
  <si>
    <t>Pasig</t>
  </si>
  <si>
    <t>14°35’44.8"N</t>
  </si>
  <si>
    <t>120°58’38.0"E</t>
  </si>
  <si>
    <t>William A. Jones Bridge</t>
  </si>
  <si>
    <t>14°35’11.2"N</t>
  </si>
  <si>
    <t>121°01’11.6"E</t>
  </si>
  <si>
    <t>Lambingan Bridge</t>
  </si>
  <si>
    <t>Litter count</t>
  </si>
  <si>
    <t>Total weight (g)</t>
  </si>
  <si>
    <t>Mean weight (g)</t>
  </si>
  <si>
    <t>SD</t>
  </si>
  <si>
    <t>CV</t>
  </si>
  <si>
    <t>PETE</t>
  </si>
  <si>
    <t>Polyester</t>
  </si>
  <si>
    <t>Esquinas et al.</t>
  </si>
  <si>
    <t>s1</t>
  </si>
  <si>
    <t>8°31′13.7′′N</t>
  </si>
  <si>
    <t>124°36′45.7′′E</t>
  </si>
  <si>
    <t>Bulua</t>
  </si>
  <si>
    <t>Adjacent to commercial establishments and academic institutions.</t>
  </si>
  <si>
    <t>s2</t>
  </si>
  <si>
    <t>124°36′45.9′′E</t>
  </si>
  <si>
    <t xml:space="preserve">But can't identify how much of the litter is actually plastic </t>
  </si>
  <si>
    <t>s3</t>
  </si>
  <si>
    <t>124°36′46.0′′E</t>
  </si>
  <si>
    <t>s4</t>
  </si>
  <si>
    <t>8°30′42.1′′N</t>
  </si>
  <si>
    <t>124°38′34.9′′E</t>
  </si>
  <si>
    <t>Bonbon</t>
  </si>
  <si>
    <t>Adjacent to a densely populated residential and commercial site.</t>
  </si>
  <si>
    <t>s5</t>
  </si>
  <si>
    <t>8°30′42.2′′N</t>
  </si>
  <si>
    <t>124°38′34.7′′E</t>
  </si>
  <si>
    <t>s6</t>
  </si>
  <si>
    <t>8°30′42.3′′N</t>
  </si>
  <si>
    <t>124°38′34.6′′E</t>
  </si>
  <si>
    <t>s7</t>
  </si>
  <si>
    <t>8°30′11.9′′N</t>
  </si>
  <si>
    <t>124°39′49.8′′E</t>
  </si>
  <si>
    <t>Macabalan</t>
  </si>
  <si>
    <t>Adjacent to the city seaport and a densely populated residential site.</t>
  </si>
  <si>
    <t>s8</t>
  </si>
  <si>
    <t>124°39′49.9′′E</t>
  </si>
  <si>
    <t>s9</t>
  </si>
  <si>
    <t>124°39′50.1′′E</t>
  </si>
  <si>
    <t>s10</t>
  </si>
  <si>
    <t>8°28′48.7′′N</t>
  </si>
  <si>
    <t>124°43′20.4′′E</t>
  </si>
  <si>
    <t>Baloy</t>
  </si>
  <si>
    <t>Adjacent to commercial and industrial sites located near the river mouth.</t>
  </si>
  <si>
    <t>s11</t>
  </si>
  <si>
    <t>8°28′48.6′′N</t>
  </si>
  <si>
    <t>124°43′20.2′′E</t>
  </si>
  <si>
    <t>s12</t>
  </si>
  <si>
    <t>8°28′48.5′′N</t>
  </si>
  <si>
    <t>124°43′20.1′′E</t>
  </si>
  <si>
    <t>FOR PLOTTING</t>
  </si>
  <si>
    <t>Beverage bottles &lt; 1 L</t>
  </si>
  <si>
    <t>Beverage bottles ≥ 1 L</t>
  </si>
  <si>
    <t>Buckets / jerry cans / drums</t>
  </si>
  <si>
    <t>Caps / lids / covers</t>
  </si>
  <si>
    <t>6-packs rings / drink package rings</t>
  </si>
  <si>
    <t>Knives / forks / spoons</t>
  </si>
  <si>
    <t>Straws / pipettes</t>
  </si>
  <si>
    <t>Clear cups / bowls / food containers</t>
  </si>
  <si>
    <t>Foamed cups / bowls / food containers</t>
  </si>
  <si>
    <t>Bags</t>
  </si>
  <si>
    <t>Thin plastic wraps / labels / packagings</t>
  </si>
  <si>
    <t>Thick plastic wraps / sacks</t>
  </si>
  <si>
    <t>Lollipop stick / earbud stick - hard plastic</t>
  </si>
  <si>
    <t>Shampoos / shower gels / toothbrushes / personal care and household bottles</t>
  </si>
  <si>
    <t>Ropes / strings</t>
  </si>
  <si>
    <t xml:space="preserve">Packaging strapping bands </t>
  </si>
  <si>
    <t>Fishing lines</t>
  </si>
  <si>
    <t>Fishing nets</t>
  </si>
  <si>
    <t>Buoys / floats</t>
  </si>
  <si>
    <t>Lighters / matches</t>
  </si>
  <si>
    <t>Fragments (hard plastic)</t>
  </si>
  <si>
    <t>Fragments (soft plastic / films / sheets)</t>
  </si>
  <si>
    <t>Fragments (foamed)</t>
  </si>
  <si>
    <t>Cigarette butts / tips / filters</t>
  </si>
  <si>
    <t>Cigarette pack - packaging</t>
  </si>
  <si>
    <t>Napkin / Diaper / Sanitary pads/wipes</t>
  </si>
  <si>
    <t>Mask / gloves / faceshield / other ppe</t>
  </si>
  <si>
    <t>Wire</t>
  </si>
  <si>
    <t>Hose/pipe</t>
  </si>
  <si>
    <t>Province</t>
  </si>
  <si>
    <t>Total</t>
  </si>
  <si>
    <t>Unit</t>
  </si>
  <si>
    <t>Micro</t>
  </si>
  <si>
    <t>d1-3</t>
  </si>
  <si>
    <t>Misamis Oriental</t>
  </si>
  <si>
    <t>x</t>
  </si>
  <si>
    <t>% in all 3 sites</t>
  </si>
  <si>
    <t>d4-6</t>
  </si>
  <si>
    <t>d7-9</t>
  </si>
  <si>
    <t>-&gt;</t>
  </si>
  <si>
    <t>Start Date</t>
  </si>
  <si>
    <t>End Date</t>
  </si>
  <si>
    <t>Total Area Covered (Sq. m)</t>
  </si>
  <si>
    <t>Region</t>
  </si>
  <si>
    <t>Region IV-B (MIMAROPA)</t>
  </si>
  <si>
    <t>Region IV-A (CALABARZON)</t>
  </si>
  <si>
    <t>Cavite</t>
  </si>
  <si>
    <t>NCR (National Capital Region)</t>
  </si>
  <si>
    <t>Metro Manila</t>
  </si>
  <si>
    <t>2018-10-00</t>
  </si>
  <si>
    <t>Laguna</t>
  </si>
  <si>
    <t>Region VII (Central Visayas)</t>
  </si>
  <si>
    <t>Negros Oriental</t>
  </si>
  <si>
    <t>2018-09-00</t>
  </si>
  <si>
    <t>Batangas</t>
  </si>
  <si>
    <t>2018-04-00</t>
  </si>
  <si>
    <t>Region X (Northern Mindanao)</t>
  </si>
  <si>
    <t>e1a</t>
  </si>
  <si>
    <t>2019-11-00</t>
  </si>
  <si>
    <t>e2b</t>
  </si>
  <si>
    <t>e3c</t>
  </si>
  <si>
    <t>e4d</t>
  </si>
  <si>
    <t>2017-00-00</t>
  </si>
  <si>
    <t>2018-00-00</t>
  </si>
  <si>
    <t>Region VIII (Eastern Visayas)</t>
  </si>
  <si>
    <t>Eastern Samar</t>
  </si>
  <si>
    <t>Lawaan River</t>
  </si>
  <si>
    <t>Amount</t>
  </si>
  <si>
    <t>Average/Total</t>
  </si>
  <si>
    <t>Coverage</t>
  </si>
  <si>
    <t>Macro</t>
  </si>
  <si>
    <t>Pieces</t>
  </si>
  <si>
    <t>per site</t>
  </si>
  <si>
    <t>3 (100g) samples in site</t>
  </si>
  <si>
    <t>b1.a</t>
  </si>
  <si>
    <t>15 (150g) sediment samples</t>
  </si>
  <si>
    <t>b2</t>
  </si>
  <si>
    <t>(particles) from 120 fish</t>
  </si>
  <si>
    <t>0.4Kg of sediment samples</t>
  </si>
  <si>
    <t>0.5L of water samples</t>
  </si>
  <si>
    <t>from all oysters</t>
  </si>
  <si>
    <t>from 38 Fish</t>
  </si>
  <si>
    <t>Other</t>
  </si>
  <si>
    <t>macrolitter</t>
  </si>
  <si>
    <t>e1-4</t>
  </si>
  <si>
    <t>3.6m^3 of seawater</t>
  </si>
  <si>
    <t>pieces</t>
  </si>
  <si>
    <t>from 99 scat samples</t>
  </si>
  <si>
    <t>from 21 P. viridis samples</t>
  </si>
  <si>
    <t>g1-3</t>
  </si>
  <si>
    <t>from 27 A. rochei samples</t>
  </si>
  <si>
    <t>from 27 R. kanagurta samples</t>
  </si>
  <si>
    <t>from 27 C. chanos samples</t>
  </si>
  <si>
    <t>from all S. canaliculatus collected</t>
  </si>
  <si>
    <r>
      <rPr>
        <rFont val="Arial"/>
        <color theme="1"/>
      </rPr>
      <t xml:space="preserve">from all </t>
    </r>
    <r>
      <rPr>
        <rFont val="Arial"/>
        <i/>
        <color theme="1"/>
      </rPr>
      <t>V. speigleri</t>
    </r>
    <r>
      <rPr>
        <rFont val="Arial"/>
        <color theme="1"/>
      </rPr>
      <t xml:space="preserve"> collected</t>
    </r>
  </si>
  <si>
    <r>
      <rPr>
        <rFont val="Arial"/>
        <color theme="1"/>
      </rPr>
      <t xml:space="preserve">from all </t>
    </r>
    <r>
      <rPr>
        <rFont val="Arial"/>
        <i/>
        <color theme="1"/>
      </rPr>
      <t>S. canaliculatus</t>
    </r>
    <r>
      <rPr>
        <rFont val="Arial"/>
        <color theme="1"/>
      </rPr>
      <t xml:space="preserve"> collected</t>
    </r>
  </si>
  <si>
    <r>
      <rPr>
        <rFont val="Arial"/>
        <color theme="1"/>
      </rPr>
      <t xml:space="preserve">from all </t>
    </r>
    <r>
      <rPr>
        <rFont val="Arial"/>
        <i/>
        <color theme="1"/>
      </rPr>
      <t>S. canaliculatus</t>
    </r>
    <r>
      <rPr>
        <rFont val="Arial"/>
        <color theme="1"/>
      </rPr>
      <t xml:space="preserve"> collected</t>
    </r>
  </si>
  <si>
    <r>
      <rPr>
        <rFont val="Arial"/>
        <color theme="1"/>
      </rPr>
      <t xml:space="preserve">from all </t>
    </r>
    <r>
      <rPr>
        <rFont val="Arial"/>
        <i/>
        <color theme="1"/>
      </rPr>
      <t>K. rupestris</t>
    </r>
    <r>
      <rPr>
        <rFont val="Arial"/>
        <color theme="1"/>
      </rPr>
      <t xml:space="preserve"> collected</t>
    </r>
  </si>
  <si>
    <r>
      <rPr>
        <rFont val="Arial"/>
        <color theme="1"/>
      </rPr>
      <t xml:space="preserve">from all </t>
    </r>
    <r>
      <rPr>
        <rFont val="Arial"/>
        <i/>
        <color theme="1"/>
      </rPr>
      <t>K. rupestris</t>
    </r>
    <r>
      <rPr>
        <rFont val="Arial"/>
        <color theme="1"/>
      </rPr>
      <t xml:space="preserve"> collected</t>
    </r>
  </si>
  <si>
    <t>litter per site</t>
  </si>
  <si>
    <t>Beads</t>
  </si>
  <si>
    <t>Foam</t>
  </si>
  <si>
    <t>Pellets</t>
  </si>
  <si>
    <t>a1 channel</t>
  </si>
  <si>
    <t>Items</t>
  </si>
  <si>
    <t>a1 bank</t>
  </si>
  <si>
    <t>a2 channel</t>
  </si>
  <si>
    <t>a2 bank</t>
  </si>
  <si>
    <t>a3 channel</t>
  </si>
  <si>
    <t>a3 bank</t>
  </si>
  <si>
    <t>microplastics from 0.4Kg of sediment samples</t>
  </si>
  <si>
    <t>microplastics from 0.5L of water samples</t>
  </si>
  <si>
    <t>microplastics in all oysters</t>
  </si>
  <si>
    <t>microplastics from Mugilidae</t>
  </si>
  <si>
    <t>microplastics from Reef Fish</t>
  </si>
  <si>
    <t>microplastics from Juvenile Lutjanidae</t>
  </si>
  <si>
    <t>d1-9</t>
  </si>
  <si>
    <t>% (No Total Count)</t>
  </si>
  <si>
    <t>microplastics from 3.6m^3 of seawater</t>
  </si>
  <si>
    <t>pieces from scat</t>
  </si>
  <si>
    <t>microplastics from 21 P. viridis samples</t>
  </si>
  <si>
    <t>microplastics from 81 fish samples of different species</t>
  </si>
  <si>
    <r>
      <rPr>
        <rFont val="Arial"/>
        <color theme="1"/>
      </rPr>
      <t xml:space="preserve">particles from all </t>
    </r>
    <r>
      <rPr>
        <rFont val="Arial"/>
        <i/>
        <color theme="1"/>
      </rPr>
      <t>S. canaliculatus</t>
    </r>
    <r>
      <rPr>
        <rFont val="Arial"/>
        <color theme="1"/>
      </rPr>
      <t xml:space="preserve"> collected</t>
    </r>
  </si>
  <si>
    <r>
      <rPr>
        <rFont val="Arial"/>
        <color theme="1"/>
      </rPr>
      <t xml:space="preserve">particles from all </t>
    </r>
    <r>
      <rPr>
        <rFont val="Arial"/>
        <i/>
        <color theme="1"/>
      </rPr>
      <t>V. speigleri</t>
    </r>
    <r>
      <rPr>
        <rFont val="Arial"/>
        <color theme="1"/>
      </rPr>
      <t xml:space="preserve"> collected</t>
    </r>
  </si>
  <si>
    <t>S1-S2</t>
  </si>
  <si>
    <r>
      <rPr>
        <rFont val="Arial"/>
        <color theme="1"/>
      </rPr>
      <t xml:space="preserve">particles from all </t>
    </r>
    <r>
      <rPr>
        <rFont val="Arial"/>
        <i/>
        <color theme="1"/>
      </rPr>
      <t>S. canaliculatus</t>
    </r>
    <r>
      <rPr>
        <rFont val="Arial"/>
        <color theme="1"/>
      </rPr>
      <t xml:space="preserve"> collected</t>
    </r>
  </si>
  <si>
    <t>S3-S4</t>
  </si>
  <si>
    <r>
      <rPr>
        <rFont val="Arial"/>
        <color theme="1"/>
      </rPr>
      <t xml:space="preserve">particles from all </t>
    </r>
    <r>
      <rPr>
        <rFont val="Arial"/>
        <i/>
        <color theme="1"/>
      </rPr>
      <t>K. rupestris</t>
    </r>
    <r>
      <rPr>
        <rFont val="Arial"/>
        <color theme="1"/>
      </rPr>
      <t xml:space="preserve"> collected</t>
    </r>
  </si>
  <si>
    <t>Disk</t>
  </si>
  <si>
    <t>General Purpose Polystyrene (GPPS)</t>
  </si>
  <si>
    <t>(Polyethylene terephthalate) PET</t>
  </si>
  <si>
    <t>microplastics/3.6m^3 of seawater</t>
  </si>
  <si>
    <t>Pieces of microplastics from all fish samples</t>
  </si>
  <si>
    <t>all</t>
  </si>
  <si>
    <t>(Average) number of items from all n(120sqm) sites</t>
  </si>
  <si>
    <t>Tagbarungis mangrove</t>
  </si>
  <si>
    <t>Buliluyan Beach</t>
  </si>
  <si>
    <t>LOCATIONS</t>
  </si>
  <si>
    <t>BY COUNT</t>
  </si>
  <si>
    <t>particles</t>
  </si>
  <si>
    <t>from 120 fish</t>
  </si>
  <si>
    <t>particles/fish</t>
  </si>
  <si>
    <t>microplastics</t>
  </si>
  <si>
    <t>from 21 samples</t>
  </si>
  <si>
    <t>microplastics/1g of tissue weight</t>
  </si>
  <si>
    <t>pcs/fish (Auxis rochei)</t>
  </si>
  <si>
    <t>pcs/fish (Rastrelliger kanagurta)</t>
  </si>
  <si>
    <t>pcs/fish (Chanos chanos)</t>
  </si>
  <si>
    <r>
      <rPr>
        <rFont val="Arial"/>
        <color theme="1"/>
      </rPr>
      <t xml:space="preserve">from all </t>
    </r>
    <r>
      <rPr>
        <rFont val="Arial"/>
        <i/>
        <color theme="1"/>
      </rPr>
      <t>V. speigleri</t>
    </r>
    <r>
      <rPr>
        <rFont val="Arial"/>
        <color theme="1"/>
      </rPr>
      <t xml:space="preserve"> collected</t>
    </r>
  </si>
  <si>
    <r>
      <rPr>
        <rFont val="Arial"/>
        <color theme="1"/>
      </rPr>
      <t xml:space="preserve">from all </t>
    </r>
    <r>
      <rPr>
        <rFont val="Arial"/>
        <i/>
        <color theme="1"/>
      </rPr>
      <t>S. canaliculatus</t>
    </r>
    <r>
      <rPr>
        <rFont val="Arial"/>
        <color theme="1"/>
      </rPr>
      <t xml:space="preserve"> collected</t>
    </r>
  </si>
  <si>
    <r>
      <rPr>
        <rFont val="Arial"/>
        <color theme="1"/>
      </rPr>
      <t xml:space="preserve">from all </t>
    </r>
    <r>
      <rPr>
        <rFont val="Arial"/>
        <i/>
        <color theme="1"/>
      </rPr>
      <t>S. canaliculatus</t>
    </r>
    <r>
      <rPr>
        <rFont val="Arial"/>
        <color theme="1"/>
      </rPr>
      <t xml:space="preserve"> collected</t>
    </r>
  </si>
  <si>
    <r>
      <rPr>
        <rFont val="Arial"/>
        <color theme="1"/>
      </rPr>
      <t xml:space="preserve">from all </t>
    </r>
    <r>
      <rPr>
        <rFont val="Arial"/>
        <i/>
        <color theme="1"/>
      </rPr>
      <t>K. rupestris</t>
    </r>
    <r>
      <rPr>
        <rFont val="Arial"/>
        <color theme="1"/>
      </rPr>
      <t xml:space="preserve"> collected</t>
    </r>
  </si>
  <si>
    <r>
      <rPr>
        <rFont val="Arial"/>
        <color theme="1"/>
      </rPr>
      <t xml:space="preserve">from all </t>
    </r>
    <r>
      <rPr>
        <rFont val="Arial"/>
        <i/>
        <color theme="1"/>
      </rPr>
      <t>K. rupestris</t>
    </r>
    <r>
      <rPr>
        <rFont val="Arial"/>
        <color theme="1"/>
      </rPr>
      <t xml:space="preserve"> collected</t>
    </r>
  </si>
  <si>
    <t>BY FORM</t>
  </si>
  <si>
    <t>MP in all oysters</t>
  </si>
  <si>
    <t>MP from Mugilidae</t>
  </si>
  <si>
    <t>MP from Reef Fish</t>
  </si>
  <si>
    <t>MP from Juvenile Lutjanidae</t>
  </si>
  <si>
    <t>MP total from 38 Fish</t>
  </si>
  <si>
    <t>f1-f3</t>
  </si>
  <si>
    <t>% from 635 pieces of MP from all fish samples</t>
  </si>
  <si>
    <r>
      <rPr>
        <rFont val="Arial"/>
        <color theme="1"/>
      </rPr>
      <t xml:space="preserve">particles from all </t>
    </r>
    <r>
      <rPr>
        <rFont val="Arial"/>
        <i/>
        <color theme="1"/>
      </rPr>
      <t>S. canaliculatus</t>
    </r>
    <r>
      <rPr>
        <rFont val="Arial"/>
        <color theme="1"/>
      </rPr>
      <t xml:space="preserve"> collected</t>
    </r>
  </si>
  <si>
    <r>
      <rPr>
        <rFont val="Arial"/>
        <color theme="1"/>
      </rPr>
      <t xml:space="preserve">particles from all </t>
    </r>
    <r>
      <rPr>
        <rFont val="Arial"/>
        <i/>
        <color theme="1"/>
      </rPr>
      <t>V. speigleri</t>
    </r>
    <r>
      <rPr>
        <rFont val="Arial"/>
        <color theme="1"/>
      </rPr>
      <t xml:space="preserve"> collected</t>
    </r>
  </si>
  <si>
    <r>
      <rPr>
        <rFont val="Arial"/>
        <color theme="1"/>
      </rPr>
      <t xml:space="preserve">% from 102 particles from all </t>
    </r>
    <r>
      <rPr>
        <rFont val="Arial"/>
        <i/>
        <color theme="1"/>
      </rPr>
      <t>S. canaliculatus</t>
    </r>
    <r>
      <rPr>
        <rFont val="Arial"/>
        <color theme="1"/>
      </rPr>
      <t xml:space="preserve"> collected</t>
    </r>
  </si>
  <si>
    <r>
      <rPr>
        <rFont val="Arial"/>
        <color theme="1"/>
      </rPr>
      <t xml:space="preserve">% from 70 particles from all </t>
    </r>
    <r>
      <rPr>
        <rFont val="Arial"/>
        <i/>
        <color theme="1"/>
      </rPr>
      <t>K. rupestris</t>
    </r>
    <r>
      <rPr>
        <rFont val="Arial"/>
        <color theme="1"/>
      </rPr>
      <t xml:space="preserve"> collected</t>
    </r>
  </si>
  <si>
    <t>BY SHAPE</t>
  </si>
  <si>
    <t>BY COMPOSITION</t>
  </si>
  <si>
    <t>BY COLOR</t>
  </si>
  <si>
    <t>Missing</t>
  </si>
  <si>
    <t>OTHER MACRO DATA</t>
  </si>
  <si>
    <t>Region III (Central Luzon)</t>
  </si>
  <si>
    <t>Bulacan</t>
  </si>
  <si>
    <t>Total Size Range</t>
  </si>
  <si>
    <t>Dominant Size Range</t>
  </si>
  <si>
    <t>Limbago et al.</t>
  </si>
  <si>
    <t>a1-a3</t>
  </si>
  <si>
    <t>&gt;500;&lt;24</t>
  </si>
  <si>
    <t>µm</t>
  </si>
  <si>
    <t>&gt;200;&lt;100</t>
  </si>
  <si>
    <t>&gt;5000</t>
  </si>
  <si>
    <t>&gt;2000;&lt;0</t>
  </si>
  <si>
    <t>&gt;5000;&gt;1000;&gt;300;&gt;45;&lt;0</t>
  </si>
  <si>
    <t>Kalnasan</t>
  </si>
  <si>
    <t>&gt;1</t>
  </si>
  <si>
    <t>mm</t>
  </si>
  <si>
    <t>Huang Yong</t>
  </si>
  <si>
    <t>&gt;1.57;&lt;0.16</t>
  </si>
  <si>
    <t>Abiñon</t>
  </si>
  <si>
    <t>&gt;4;&lt;0.01</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</si>
</sst>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
    <numFmt numFmtId="165" formatCode="m/yyyy"/>
    <numFmt numFmtId="166" formatCode="mm/dd/yyyy"/>
    <numFmt numFmtId="167" formatCode="yyyy&quot;-&quot;mm&quot;-&quot;dd"/>
  </numFmts>
  <fonts count="16">
    <font>
      <sz val="10.0"/>
      <color rgb="FF000000"/>
      <name val="Arial"/>
      <scheme val="minor"/>
    </font>
    <font>
      <color theme="1"/>
      <name val="Arial"/>
      <scheme val="minor"/>
    </font>
    <font>
      <u/>
      <color rgb="FF0000FF"/>
    </font>
    <font>
      <u/>
      <color rgb="FF0000FF"/>
    </font>
    <font>
      <color theme="1"/>
      <name val="Arial"/>
    </font>
    <font>
      <u/>
      <color rgb="FF0000FF"/>
    </font>
    <font>
      <u/>
      <sz val="11.0"/>
      <color rgb="FFFF6C00"/>
      <name val="NexusSans"/>
    </font>
    <font>
      <b/>
      <color theme="1"/>
      <name val="Arial"/>
    </font>
    <font>
      <color rgb="FF000000"/>
      <name val="Roboto"/>
    </font>
    <font>
      <color rgb="FF000000"/>
      <name val="Docs-Roboto"/>
    </font>
    <font>
      <color rgb="FFFF0000"/>
      <name val="Arial"/>
      <scheme val="minor"/>
    </font>
    <font>
      <b/>
      <color theme="1"/>
      <name val="Arial"/>
      <scheme val="minor"/>
    </font>
    <font>
      <b/>
      <sz val="11.0"/>
      <color theme="1"/>
      <name val="Arial"/>
    </font>
    <font>
      <sz val="11.0"/>
      <color theme="1"/>
      <name val="Arial"/>
    </font>
    <font>
      <color rgb="FF000000"/>
      <name val="Arial"/>
    </font>
    <font>
      <b/>
      <color rgb="FFFF0000"/>
      <name val="Arial"/>
      <scheme val="minor"/>
    </font>
  </fonts>
  <fills count="7">
    <fill>
      <patternFill patternType="none"/>
    </fill>
    <fill>
      <patternFill patternType="lightGray"/>
    </fill>
    <fill>
      <patternFill patternType="solid">
        <fgColor rgb="FFFFFFFF"/>
        <bgColor rgb="FFFFFFFF"/>
      </patternFill>
    </fill>
    <fill>
      <patternFill patternType="solid">
        <fgColor rgb="FFFFF2CC"/>
        <bgColor rgb="FFFFF2CC"/>
      </patternFill>
    </fill>
    <fill>
      <patternFill patternType="solid">
        <fgColor rgb="FFD9EAD3"/>
        <bgColor rgb="FFD9EAD3"/>
      </patternFill>
    </fill>
    <fill>
      <patternFill patternType="solid">
        <fgColor rgb="FFE8F0FE"/>
        <bgColor rgb="FFE8F0FE"/>
      </patternFill>
    </fill>
    <fill>
      <patternFill patternType="solid">
        <fgColor rgb="FFEFEFEF"/>
        <bgColor rgb="FFEFEFEF"/>
      </patternFill>
    </fill>
  </fills>
  <borders count="1">
    <border/>
  </borders>
  <cellStyleXfs count="1">
    <xf borderId="0" fillId="0" fontId="0" numFmtId="0" applyAlignment="1" applyFont="1"/>
  </cellStyleXfs>
  <cellXfs count="95">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Alignment="1" applyFont="1">
      <alignment readingOrder="0" shrinkToFit="0" wrapText="1"/>
    </xf>
    <xf borderId="0" fillId="0" fontId="1" numFmtId="0" xfId="0" applyAlignment="1" applyFont="1">
      <alignment readingOrder="0" shrinkToFit="0" wrapText="1"/>
    </xf>
    <xf borderId="0" fillId="0" fontId="1" numFmtId="0" xfId="0" applyAlignment="1" applyFont="1">
      <alignment shrinkToFit="0" wrapText="1"/>
    </xf>
    <xf borderId="0" fillId="0" fontId="2" numFmtId="0" xfId="0" applyAlignment="1" applyFont="1">
      <alignment shrinkToFit="0" wrapText="1"/>
    </xf>
    <xf borderId="0" fillId="0" fontId="3" numFmtId="0" xfId="0" applyAlignment="1" applyFont="1">
      <alignment readingOrder="0" shrinkToFit="0" wrapText="1"/>
    </xf>
    <xf borderId="0" fillId="0" fontId="4" numFmtId="0" xfId="0" applyAlignment="1" applyFont="1">
      <alignment shrinkToFit="0" wrapText="1"/>
    </xf>
    <xf borderId="0" fillId="0" fontId="4" numFmtId="0" xfId="0" applyFont="1"/>
    <xf borderId="0" fillId="0" fontId="5" numFmtId="0" xfId="0" applyAlignment="1" applyFont="1">
      <alignment shrinkToFit="0" wrapText="1"/>
    </xf>
    <xf borderId="0" fillId="0" fontId="4" numFmtId="0" xfId="0" applyAlignment="1" applyFont="1">
      <alignment shrinkToFit="0" vertical="bottom" wrapText="1"/>
    </xf>
    <xf borderId="0" fillId="0" fontId="4" numFmtId="0" xfId="0" applyAlignment="1" applyFont="1">
      <alignment horizontal="right" vertical="bottom"/>
    </xf>
    <xf borderId="0" fillId="0" fontId="4" numFmtId="0" xfId="0" applyAlignment="1" applyFont="1">
      <alignment vertical="bottom"/>
    </xf>
    <xf borderId="0" fillId="0" fontId="4" numFmtId="0" xfId="0" applyAlignment="1" applyFont="1">
      <alignment shrinkToFit="0" vertical="bottom" wrapText="1"/>
    </xf>
    <xf borderId="0" fillId="0" fontId="6" numFmtId="0" xfId="0" applyAlignment="1" applyFont="1">
      <alignment readingOrder="0"/>
    </xf>
    <xf borderId="0" fillId="0" fontId="4" numFmtId="0" xfId="0" applyAlignment="1" applyFont="1">
      <alignment shrinkToFit="0" vertical="top" wrapText="1"/>
    </xf>
    <xf borderId="0" fillId="0" fontId="4" numFmtId="0" xfId="0" applyAlignment="1" applyFont="1">
      <alignment shrinkToFit="0" vertical="bottom" wrapText="1"/>
    </xf>
    <xf borderId="0" fillId="0" fontId="4" numFmtId="0" xfId="0" applyAlignment="1" applyFont="1">
      <alignment horizontal="right" shrinkToFit="0" vertical="bottom" wrapText="1"/>
    </xf>
    <xf borderId="0" fillId="0" fontId="4" numFmtId="0" xfId="0" applyAlignment="1" applyFont="1">
      <alignment vertical="bottom"/>
    </xf>
    <xf borderId="0" fillId="0" fontId="4" numFmtId="0" xfId="0" applyAlignment="1" applyFont="1">
      <alignment shrinkToFit="0" vertical="top" wrapText="1"/>
    </xf>
    <xf borderId="0" fillId="0" fontId="4" numFmtId="0" xfId="0" applyAlignment="1" applyFont="1">
      <alignment readingOrder="0" shrinkToFit="0" vertical="top" wrapText="1"/>
    </xf>
    <xf borderId="0" fillId="0" fontId="4" numFmtId="0" xfId="0" applyAlignment="1" applyFont="1">
      <alignment horizontal="right" vertical="bottom"/>
    </xf>
    <xf borderId="0" fillId="0" fontId="1" numFmtId="0" xfId="0" applyAlignment="1" applyFont="1">
      <alignment horizontal="left" readingOrder="0"/>
    </xf>
    <xf borderId="0" fillId="0" fontId="1" numFmtId="164" xfId="0" applyAlignment="1" applyFont="1" applyNumberFormat="1">
      <alignment horizontal="left" readingOrder="0"/>
    </xf>
    <xf borderId="0" fillId="0" fontId="7" numFmtId="0" xfId="0" applyAlignment="1" applyFont="1">
      <alignment readingOrder="0" vertical="bottom"/>
    </xf>
    <xf borderId="0" fillId="0" fontId="7" numFmtId="0" xfId="0" applyAlignment="1" applyFont="1">
      <alignment vertical="bottom"/>
    </xf>
    <xf borderId="0" fillId="0" fontId="7" numFmtId="0" xfId="0" applyAlignment="1" applyFont="1">
      <alignment vertical="bottom"/>
    </xf>
    <xf borderId="0" fillId="0" fontId="4" numFmtId="0" xfId="0" applyAlignment="1" applyFont="1">
      <alignment readingOrder="0" vertical="bottom"/>
    </xf>
    <xf borderId="0" fillId="0" fontId="4" numFmtId="0" xfId="0" applyAlignment="1" applyFont="1">
      <alignment horizontal="right" readingOrder="0" vertical="bottom"/>
    </xf>
    <xf borderId="0" fillId="0" fontId="1" numFmtId="0" xfId="0" applyFont="1"/>
    <xf borderId="0" fillId="0" fontId="1" numFmtId="0" xfId="0" applyAlignment="1" applyFont="1">
      <alignment readingOrder="0"/>
    </xf>
    <xf borderId="0" fillId="0" fontId="1" numFmtId="165" xfId="0" applyAlignment="1" applyFont="1" applyNumberFormat="1">
      <alignment readingOrder="0"/>
    </xf>
    <xf borderId="0" fillId="0" fontId="1" numFmtId="0" xfId="0" applyAlignment="1" applyFont="1">
      <alignment readingOrder="0" shrinkToFit="0" wrapText="0"/>
    </xf>
    <xf borderId="0" fillId="0" fontId="4" numFmtId="0" xfId="0" applyAlignment="1" applyFont="1">
      <alignment readingOrder="0" vertical="bottom"/>
    </xf>
    <xf borderId="0" fillId="2" fontId="8" numFmtId="0" xfId="0" applyAlignment="1" applyFill="1" applyFont="1">
      <alignment readingOrder="0"/>
    </xf>
    <xf borderId="0" fillId="3" fontId="8" numFmtId="0" xfId="0" applyAlignment="1" applyFill="1" applyFont="1">
      <alignment horizontal="left" readingOrder="0"/>
    </xf>
    <xf borderId="0" fillId="3" fontId="9" numFmtId="0" xfId="0" applyAlignment="1" applyFont="1">
      <alignment horizontal="left" readingOrder="0"/>
    </xf>
    <xf borderId="0" fillId="2" fontId="8" numFmtId="0" xfId="0" applyAlignment="1" applyFont="1">
      <alignment readingOrder="0" shrinkToFit="0" wrapText="0"/>
    </xf>
    <xf borderId="0" fillId="0" fontId="1" numFmtId="9" xfId="0" applyAlignment="1" applyFont="1" applyNumberFormat="1">
      <alignment readingOrder="0"/>
    </xf>
    <xf borderId="0" fillId="0" fontId="1" numFmtId="9" xfId="0" applyFont="1" applyNumberFormat="1"/>
    <xf borderId="0" fillId="0" fontId="1" numFmtId="10" xfId="0" applyAlignment="1" applyFont="1" applyNumberFormat="1">
      <alignment readingOrder="0"/>
    </xf>
    <xf borderId="0" fillId="3" fontId="1" numFmtId="0" xfId="0" applyAlignment="1" applyFont="1">
      <alignment readingOrder="0"/>
    </xf>
    <xf borderId="0" fillId="3" fontId="1" numFmtId="0" xfId="0" applyFont="1"/>
    <xf borderId="0" fillId="0" fontId="1" numFmtId="0" xfId="0" applyFont="1"/>
    <xf borderId="0" fillId="4" fontId="4" numFmtId="0" xfId="0" applyAlignment="1" applyFill="1" applyFont="1">
      <alignment horizontal="right" vertical="bottom"/>
    </xf>
    <xf borderId="0" fillId="0" fontId="1" numFmtId="0" xfId="0" applyAlignment="1" applyFont="1">
      <alignment readingOrder="0"/>
    </xf>
    <xf borderId="0" fillId="0" fontId="1" numFmtId="0" xfId="0" applyFont="1"/>
    <xf borderId="0" fillId="0" fontId="1" numFmtId="166" xfId="0" applyAlignment="1" applyFont="1" applyNumberFormat="1">
      <alignment readingOrder="0"/>
    </xf>
    <xf borderId="0" fillId="2" fontId="1" numFmtId="0" xfId="0" applyAlignment="1" applyFont="1">
      <alignment readingOrder="0"/>
    </xf>
    <xf borderId="0" fillId="2" fontId="4" numFmtId="0" xfId="0" applyAlignment="1" applyFont="1">
      <alignment horizontal="right" readingOrder="0" vertical="bottom"/>
    </xf>
    <xf borderId="0" fillId="2" fontId="1" numFmtId="0" xfId="0" applyFont="1"/>
    <xf borderId="0" fillId="5" fontId="1" numFmtId="0" xfId="0" applyAlignment="1" applyFill="1" applyFont="1">
      <alignment readingOrder="0"/>
    </xf>
    <xf borderId="0" fillId="5" fontId="4" numFmtId="0" xfId="0" applyAlignment="1" applyFont="1">
      <alignment horizontal="right" readingOrder="0" vertical="bottom"/>
    </xf>
    <xf borderId="0" fillId="5" fontId="1" numFmtId="0" xfId="0" applyFont="1"/>
    <xf borderId="0" fillId="0" fontId="1" numFmtId="0" xfId="0" applyAlignment="1" applyFont="1">
      <alignment horizontal="right" readingOrder="0"/>
    </xf>
    <xf borderId="0" fillId="0" fontId="1" numFmtId="0" xfId="0" applyAlignment="1" applyFont="1">
      <alignment horizontal="center" readingOrder="0" vertical="center"/>
    </xf>
    <xf borderId="0" fillId="0" fontId="1" numFmtId="0" xfId="0" applyAlignment="1" applyFont="1">
      <alignment horizontal="left" readingOrder="0" shrinkToFit="0" vertical="center" wrapText="1"/>
    </xf>
    <xf borderId="0" fillId="0" fontId="10" numFmtId="0" xfId="0" applyAlignment="1" applyFont="1">
      <alignment readingOrder="0"/>
    </xf>
    <xf borderId="0" fillId="0" fontId="11" numFmtId="0" xfId="0" applyAlignment="1" applyFont="1">
      <alignment horizontal="center" readingOrder="0"/>
    </xf>
    <xf borderId="0" fillId="0" fontId="7" numFmtId="0" xfId="0" applyAlignment="1" applyFont="1">
      <alignment vertical="top"/>
    </xf>
    <xf borderId="0" fillId="0" fontId="12" numFmtId="0" xfId="0" applyAlignment="1" applyFont="1">
      <alignment vertical="bottom"/>
    </xf>
    <xf borderId="0" fillId="0" fontId="4" numFmtId="2" xfId="0" applyAlignment="1" applyFont="1" applyNumberFormat="1">
      <alignment horizontal="right" vertical="bottom"/>
    </xf>
    <xf borderId="0" fillId="0" fontId="13" numFmtId="2" xfId="0" applyAlignment="1" applyFont="1" applyNumberFormat="1">
      <alignment horizontal="right" vertical="bottom"/>
    </xf>
    <xf borderId="0" fillId="0" fontId="11" numFmtId="0" xfId="0" applyAlignment="1" applyFont="1">
      <alignment readingOrder="0"/>
    </xf>
    <xf borderId="0" fillId="0" fontId="11" numFmtId="0" xfId="0" applyAlignment="1" applyFont="1">
      <alignment readingOrder="0"/>
    </xf>
    <xf borderId="0" fillId="0" fontId="11" numFmtId="0" xfId="0" applyFont="1"/>
    <xf borderId="0" fillId="0" fontId="11" numFmtId="0" xfId="0" applyAlignment="1" applyFont="1">
      <alignment horizontal="left" readingOrder="0"/>
    </xf>
    <xf borderId="0" fillId="0" fontId="11" numFmtId="0" xfId="0" applyAlignment="1" applyFont="1">
      <alignment shrinkToFit="0" wrapText="0"/>
    </xf>
    <xf borderId="0" fillId="0" fontId="11" numFmtId="0" xfId="0" applyAlignment="1" applyFont="1">
      <alignment readingOrder="0" shrinkToFit="0" wrapText="0"/>
    </xf>
    <xf borderId="0" fillId="0" fontId="14" numFmtId="167" xfId="0" applyAlignment="1" applyFont="1" applyNumberFormat="1">
      <alignment horizontal="right" readingOrder="0" shrinkToFit="0" vertical="bottom" wrapText="0"/>
    </xf>
    <xf borderId="0" fillId="0" fontId="14" numFmtId="167" xfId="0" applyAlignment="1" applyFont="1" applyNumberFormat="1">
      <alignment horizontal="right" readingOrder="0" shrinkToFit="0" vertical="bottom" wrapText="0"/>
    </xf>
    <xf borderId="0" fillId="0" fontId="4" numFmtId="0" xfId="0" applyAlignment="1" applyFont="1">
      <alignment readingOrder="0" shrinkToFit="0" vertical="bottom" wrapText="0"/>
    </xf>
    <xf borderId="0" fillId="0" fontId="4" numFmtId="0" xfId="0" applyAlignment="1" applyFont="1">
      <alignment shrinkToFit="0" vertical="bottom" wrapText="0"/>
    </xf>
    <xf borderId="0" fillId="0" fontId="1" numFmtId="0" xfId="0" applyAlignment="1" applyFont="1">
      <alignment shrinkToFit="0" wrapText="0"/>
    </xf>
    <xf borderId="0" fillId="0" fontId="14" numFmtId="167" xfId="0" applyAlignment="1" applyFont="1" applyNumberFormat="1">
      <alignment readingOrder="0" shrinkToFit="0" vertical="bottom" wrapText="0"/>
    </xf>
    <xf borderId="0" fillId="0" fontId="1" numFmtId="0" xfId="0" applyAlignment="1" applyFont="1">
      <alignment horizontal="left" readingOrder="0"/>
    </xf>
    <xf borderId="0" fillId="0" fontId="1" numFmtId="0" xfId="0" applyAlignment="1" applyFont="1">
      <alignment readingOrder="0" shrinkToFit="0" wrapText="0"/>
    </xf>
    <xf borderId="0" fillId="3" fontId="1" numFmtId="0" xfId="0" applyAlignment="1" applyFont="1">
      <alignment readingOrder="0"/>
    </xf>
    <xf borderId="0" fillId="3" fontId="14" numFmtId="0" xfId="0" applyAlignment="1" applyFont="1">
      <alignment horizontal="left" readingOrder="0"/>
    </xf>
    <xf borderId="0" fillId="2" fontId="14" numFmtId="0" xfId="0" applyAlignment="1" applyFont="1">
      <alignment horizontal="left" readingOrder="0"/>
    </xf>
    <xf borderId="0" fillId="0" fontId="14" numFmtId="167" xfId="0" applyAlignment="1" applyFont="1" applyNumberFormat="1">
      <alignment shrinkToFit="0" vertical="bottom" wrapText="0"/>
    </xf>
    <xf borderId="0" fillId="0" fontId="4" numFmtId="0" xfId="0" applyAlignment="1" applyFont="1">
      <alignment horizontal="left" readingOrder="0" vertical="bottom"/>
    </xf>
    <xf borderId="0" fillId="0" fontId="1" numFmtId="0" xfId="0" applyAlignment="1" applyFont="1">
      <alignment horizontal="center" readingOrder="0" shrinkToFit="0" vertical="center" wrapText="0"/>
    </xf>
    <xf borderId="0" fillId="0" fontId="1" numFmtId="0" xfId="0" applyAlignment="1" applyFont="1">
      <alignment horizontal="left" readingOrder="0" shrinkToFit="0" vertical="center" wrapText="0"/>
    </xf>
    <xf borderId="0" fillId="0" fontId="1" numFmtId="0" xfId="0" applyAlignment="1" applyFont="1">
      <alignment horizontal="left"/>
    </xf>
    <xf borderId="0" fillId="0" fontId="14" numFmtId="0" xfId="0" applyAlignment="1" applyFont="1">
      <alignment horizontal="left" readingOrder="0"/>
    </xf>
    <xf borderId="0" fillId="0" fontId="15" numFmtId="0" xfId="0" applyAlignment="1" applyFont="1">
      <alignment readingOrder="0"/>
    </xf>
    <xf borderId="0" fillId="0" fontId="10" numFmtId="0" xfId="0" applyFont="1"/>
    <xf borderId="0" fillId="0" fontId="4" numFmtId="0" xfId="0" applyAlignment="1" applyFont="1">
      <alignment readingOrder="0" vertical="top"/>
    </xf>
    <xf borderId="0" fillId="0" fontId="4" numFmtId="2" xfId="0" applyAlignment="1" applyFont="1" applyNumberFormat="1">
      <alignment horizontal="left" shrinkToFit="0" wrapText="0"/>
    </xf>
    <xf borderId="0" fillId="0" fontId="4" numFmtId="49" xfId="0" applyAlignment="1" applyFont="1" applyNumberFormat="1">
      <alignment horizontal="right" readingOrder="0" vertical="bottom"/>
    </xf>
    <xf borderId="0" fillId="0" fontId="13" numFmtId="0" xfId="0" applyAlignment="1" applyFont="1">
      <alignment horizontal="right" vertical="bottom"/>
    </xf>
    <xf borderId="0" fillId="6" fontId="1" numFmtId="0" xfId="0" applyAlignment="1" applyFill="1" applyFont="1">
      <alignment readingOrder="0"/>
    </xf>
    <xf borderId="0" fillId="6" fontId="1" numFmtId="0" xfId="0" applyFont="1"/>
    <xf borderId="0" fillId="6" fontId="1" numFmtId="0" xfId="0" applyAlignment="1" applyFont="1">
      <alignment readingOrder="0"/>
    </xf>
  </cellXfs>
  <cellStyles count="1">
    <cellStyle xfId="0" name="Normal" builtinId="0"/>
  </cellStyles>
  <dxfs count="4">
    <dxf>
      <font/>
      <fill>
        <patternFill patternType="none"/>
      </fill>
      <border/>
    </dxf>
    <dxf>
      <font/>
      <fill>
        <patternFill patternType="solid">
          <fgColor rgb="FFF46524"/>
          <bgColor rgb="FFF46524"/>
        </patternFill>
      </fill>
      <border/>
    </dxf>
    <dxf>
      <font/>
      <fill>
        <patternFill patternType="solid">
          <fgColor rgb="FFFFFFFF"/>
          <bgColor rgb="FFFFFFFF"/>
        </patternFill>
      </fill>
      <border/>
    </dxf>
    <dxf>
      <font/>
      <fill>
        <patternFill patternType="solid">
          <fgColor rgb="FFFFE6DD"/>
          <bgColor rgb="FFFFE6DD"/>
        </patternFill>
      </fill>
      <border/>
    </dxf>
  </dxfs>
  <tableStyles count="1">
    <tableStyle count="3" pivot="0" name="DATA DUMP-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B144:L146" displayName="Table_1" id="1">
  <tableColumns count="11">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s>
  <tableStyleInfo name="DATA DUMP-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philjournalsci.dost.gov.ph/images/pdf/pjs_pdf/vol148no4/assessment_of_quantity_and_quality_of_microplastics_in_sediments_.pdf" TargetMode="External"/><Relationship Id="rId2" Type="http://schemas.openxmlformats.org/officeDocument/2006/relationships/hyperlink" Target="https://microplastics.springeropen.com/track/pdf/10.1186/s43591-021-00017-9.pdf" TargetMode="External"/><Relationship Id="rId3" Type="http://schemas.openxmlformats.org/officeDocument/2006/relationships/hyperlink" Target="https://erdb.denr.gov.ph/2021/10/19/crerdecs-study-confirms-presence-of-microplastics-in-the-philippine-marine-waters-highest-density-in-tanon-strait-protected-seascape-in-badian-and-moalboal-cebu/" TargetMode="External"/><Relationship Id="rId4" Type="http://schemas.openxmlformats.org/officeDocument/2006/relationships/hyperlink" Target="https://sustinerejes.com/index.php/a/article/view/166/88" TargetMode="External"/><Relationship Id="rId5" Type="http://schemas.openxmlformats.org/officeDocument/2006/relationships/hyperlink" Target="https://doi.org/10.1016/j.marpolbul.2021.112520" TargetMode="External"/><Relationship Id="rId6"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35.0"/>
    <col customWidth="1" min="6" max="6" width="25.25"/>
    <col customWidth="1" min="7" max="7" width="14.0"/>
    <col customWidth="1" min="8" max="8" width="21.25"/>
    <col customWidth="1" min="10" max="10" width="50.25"/>
    <col customWidth="1" min="11" max="11" width="120.13"/>
  </cols>
  <sheetData>
    <row r="1">
      <c r="A1" s="1" t="s">
        <v>0</v>
      </c>
      <c r="B1" s="1" t="s">
        <v>1</v>
      </c>
      <c r="C1" s="1" t="s">
        <v>2</v>
      </c>
      <c r="D1" s="1" t="s">
        <v>3</v>
      </c>
      <c r="E1" s="1" t="s">
        <v>4</v>
      </c>
      <c r="F1" s="1" t="s">
        <v>5</v>
      </c>
      <c r="G1" s="1" t="s">
        <v>6</v>
      </c>
      <c r="H1" s="1" t="s">
        <v>7</v>
      </c>
      <c r="I1" s="1" t="s">
        <v>8</v>
      </c>
      <c r="J1" s="1" t="s">
        <v>9</v>
      </c>
      <c r="K1" s="2" t="s">
        <v>10</v>
      </c>
    </row>
    <row r="2">
      <c r="A2" s="2" t="s">
        <v>11</v>
      </c>
      <c r="B2" s="2">
        <v>2021.0</v>
      </c>
      <c r="C2" s="3" t="s">
        <v>12</v>
      </c>
      <c r="D2" s="2" t="s">
        <v>13</v>
      </c>
      <c r="E2" s="2" t="s">
        <v>14</v>
      </c>
      <c r="F2" s="2" t="s">
        <v>15</v>
      </c>
      <c r="G2" s="2" t="s">
        <v>16</v>
      </c>
      <c r="H2" s="2" t="s">
        <v>17</v>
      </c>
      <c r="I2" s="2" t="s">
        <v>18</v>
      </c>
      <c r="J2" s="2" t="s">
        <v>19</v>
      </c>
      <c r="K2" s="2" t="s">
        <v>20</v>
      </c>
    </row>
    <row r="3">
      <c r="A3" s="2" t="s">
        <v>21</v>
      </c>
      <c r="B3" s="2">
        <v>2019.0</v>
      </c>
      <c r="C3" s="2" t="s">
        <v>22</v>
      </c>
      <c r="D3" s="2" t="s">
        <v>13</v>
      </c>
      <c r="E3" s="2" t="s">
        <v>14</v>
      </c>
      <c r="F3" s="2" t="s">
        <v>23</v>
      </c>
      <c r="G3" s="4"/>
      <c r="H3" s="2" t="s">
        <v>24</v>
      </c>
      <c r="I3" s="2" t="s">
        <v>25</v>
      </c>
      <c r="J3" s="2" t="s">
        <v>26</v>
      </c>
      <c r="K3" s="2" t="s">
        <v>27</v>
      </c>
    </row>
    <row r="4">
      <c r="A4" s="2" t="s">
        <v>28</v>
      </c>
      <c r="B4" s="2">
        <v>2019.0</v>
      </c>
      <c r="C4" s="2" t="s">
        <v>29</v>
      </c>
      <c r="D4" s="2" t="s">
        <v>13</v>
      </c>
      <c r="E4" s="2" t="s">
        <v>14</v>
      </c>
      <c r="F4" s="2" t="s">
        <v>30</v>
      </c>
      <c r="G4" s="2" t="s">
        <v>31</v>
      </c>
      <c r="H4" s="5" t="s">
        <v>32</v>
      </c>
      <c r="I4" s="2" t="s">
        <v>33</v>
      </c>
      <c r="J4" s="2" t="s">
        <v>34</v>
      </c>
      <c r="K4" s="2" t="s">
        <v>35</v>
      </c>
    </row>
    <row r="5">
      <c r="A5" s="2" t="s">
        <v>36</v>
      </c>
      <c r="B5" s="2">
        <v>2019.0</v>
      </c>
      <c r="C5" s="2" t="s">
        <v>37</v>
      </c>
      <c r="D5" s="2" t="s">
        <v>13</v>
      </c>
      <c r="E5" s="2" t="s">
        <v>38</v>
      </c>
      <c r="F5" s="2" t="s">
        <v>39</v>
      </c>
      <c r="G5" s="2" t="s">
        <v>40</v>
      </c>
      <c r="H5" s="2" t="s">
        <v>41</v>
      </c>
      <c r="I5" s="2" t="s">
        <v>42</v>
      </c>
      <c r="J5" s="2" t="s">
        <v>43</v>
      </c>
      <c r="K5" s="2" t="s">
        <v>44</v>
      </c>
    </row>
    <row r="6">
      <c r="A6" s="2" t="s">
        <v>45</v>
      </c>
      <c r="B6" s="2">
        <v>2021.0</v>
      </c>
      <c r="C6" s="2" t="s">
        <v>46</v>
      </c>
      <c r="D6" s="2" t="s">
        <v>13</v>
      </c>
      <c r="E6" s="2" t="s">
        <v>14</v>
      </c>
      <c r="F6" s="2" t="s">
        <v>47</v>
      </c>
      <c r="G6" s="4"/>
      <c r="H6" s="6" t="s">
        <v>48</v>
      </c>
      <c r="I6" s="2" t="s">
        <v>49</v>
      </c>
      <c r="J6" s="2" t="s">
        <v>50</v>
      </c>
      <c r="K6" s="2" t="s">
        <v>51</v>
      </c>
    </row>
    <row r="7">
      <c r="A7" s="7" t="s">
        <v>52</v>
      </c>
      <c r="B7" s="8">
        <v>2021.0</v>
      </c>
      <c r="C7" s="4"/>
      <c r="D7" s="2" t="s">
        <v>53</v>
      </c>
      <c r="E7" s="2" t="s">
        <v>14</v>
      </c>
      <c r="F7" s="7" t="s">
        <v>54</v>
      </c>
      <c r="G7" s="8" t="s">
        <v>55</v>
      </c>
      <c r="H7" s="9" t="s">
        <v>56</v>
      </c>
      <c r="I7" s="2" t="s">
        <v>57</v>
      </c>
      <c r="J7" s="2" t="s">
        <v>58</v>
      </c>
      <c r="K7" s="2" t="s">
        <v>59</v>
      </c>
    </row>
    <row r="8">
      <c r="A8" s="2" t="s">
        <v>60</v>
      </c>
      <c r="B8" s="2">
        <v>2021.0</v>
      </c>
      <c r="C8" s="2" t="s">
        <v>61</v>
      </c>
      <c r="D8" s="2" t="s">
        <v>13</v>
      </c>
      <c r="E8" s="2" t="s">
        <v>14</v>
      </c>
      <c r="F8" s="7" t="s">
        <v>62</v>
      </c>
      <c r="G8" s="4"/>
      <c r="H8" s="6" t="s">
        <v>63</v>
      </c>
      <c r="I8" s="2" t="s">
        <v>64</v>
      </c>
      <c r="J8" s="2" t="s">
        <v>65</v>
      </c>
      <c r="K8" s="2" t="s">
        <v>66</v>
      </c>
    </row>
    <row r="9">
      <c r="A9" s="2" t="s">
        <v>67</v>
      </c>
      <c r="B9" s="2">
        <v>2020.0</v>
      </c>
      <c r="C9" s="2" t="s">
        <v>68</v>
      </c>
      <c r="D9" s="2" t="s">
        <v>13</v>
      </c>
      <c r="E9" s="2" t="s">
        <v>14</v>
      </c>
      <c r="F9" s="7" t="s">
        <v>69</v>
      </c>
      <c r="G9" s="4"/>
      <c r="H9" s="2" t="s">
        <v>70</v>
      </c>
      <c r="I9" s="2" t="s">
        <v>71</v>
      </c>
      <c r="J9" s="2" t="s">
        <v>72</v>
      </c>
      <c r="K9" s="2" t="s">
        <v>73</v>
      </c>
    </row>
    <row r="10">
      <c r="A10" s="4"/>
      <c r="B10" s="4"/>
      <c r="C10" s="4"/>
      <c r="D10" s="2"/>
      <c r="E10" s="2"/>
      <c r="F10" s="4"/>
      <c r="G10" s="4"/>
      <c r="H10" s="2"/>
      <c r="I10" s="4"/>
      <c r="J10" s="4"/>
      <c r="K10" s="4"/>
    </row>
    <row r="11">
      <c r="A11" s="4"/>
      <c r="B11" s="4"/>
      <c r="C11" s="4"/>
      <c r="D11" s="2"/>
      <c r="E11" s="2"/>
      <c r="F11" s="4"/>
      <c r="G11" s="4"/>
      <c r="H11" s="4"/>
      <c r="I11" s="4"/>
      <c r="J11" s="4"/>
      <c r="K11" s="4"/>
    </row>
    <row r="12">
      <c r="A12" s="4"/>
      <c r="B12" s="4"/>
      <c r="C12" s="4"/>
      <c r="D12" s="2"/>
      <c r="E12" s="2"/>
      <c r="F12" s="4"/>
      <c r="G12" s="4"/>
      <c r="H12" s="4"/>
      <c r="I12" s="4"/>
      <c r="J12" s="4"/>
      <c r="K12" s="4"/>
    </row>
    <row r="13">
      <c r="D13" s="1"/>
      <c r="E13" s="1"/>
      <c r="K13" s="4"/>
    </row>
    <row r="14">
      <c r="A14" s="10" t="s">
        <v>74</v>
      </c>
      <c r="B14" s="11">
        <v>2021.0</v>
      </c>
      <c r="C14" s="12" t="s">
        <v>75</v>
      </c>
      <c r="D14" s="12" t="s">
        <v>13</v>
      </c>
      <c r="E14" s="12" t="s">
        <v>76</v>
      </c>
      <c r="F14" s="10" t="s">
        <v>77</v>
      </c>
      <c r="G14" s="13" t="s">
        <v>78</v>
      </c>
      <c r="H14" s="14" t="s">
        <v>79</v>
      </c>
      <c r="I14" s="12" t="s">
        <v>80</v>
      </c>
      <c r="J14" s="15" t="s">
        <v>81</v>
      </c>
      <c r="K14" s="15" t="s">
        <v>82</v>
      </c>
    </row>
    <row r="15">
      <c r="A15" s="16" t="s">
        <v>83</v>
      </c>
      <c r="B15" s="17">
        <v>2021.0</v>
      </c>
      <c r="C15" s="18" t="s">
        <v>84</v>
      </c>
      <c r="D15" s="16" t="s">
        <v>13</v>
      </c>
      <c r="E15" s="16" t="s">
        <v>14</v>
      </c>
      <c r="F15" s="16" t="s">
        <v>85</v>
      </c>
      <c r="G15" s="18"/>
      <c r="H15" s="18"/>
      <c r="I15" s="16" t="s">
        <v>86</v>
      </c>
      <c r="J15" s="19" t="s">
        <v>87</v>
      </c>
      <c r="K15" s="20" t="s">
        <v>88</v>
      </c>
    </row>
    <row r="16">
      <c r="A16" s="16" t="s">
        <v>89</v>
      </c>
      <c r="B16" s="21">
        <v>2020.0</v>
      </c>
      <c r="C16" s="16" t="s">
        <v>90</v>
      </c>
      <c r="D16" s="18" t="s">
        <v>13</v>
      </c>
      <c r="E16" s="18" t="s">
        <v>76</v>
      </c>
      <c r="F16" s="16" t="s">
        <v>91</v>
      </c>
      <c r="G16" s="18"/>
      <c r="H16" s="18"/>
      <c r="I16" s="19" t="s">
        <v>92</v>
      </c>
      <c r="J16" s="19" t="s">
        <v>93</v>
      </c>
      <c r="K16" s="16" t="s">
        <v>94</v>
      </c>
    </row>
    <row r="17">
      <c r="A17" s="16" t="s">
        <v>95</v>
      </c>
      <c r="B17" s="21">
        <v>2020.0</v>
      </c>
      <c r="C17" s="18" t="s">
        <v>96</v>
      </c>
      <c r="D17" s="18" t="s">
        <v>13</v>
      </c>
      <c r="E17" s="16" t="s">
        <v>97</v>
      </c>
      <c r="F17" s="16" t="s">
        <v>98</v>
      </c>
      <c r="G17" s="18" t="s">
        <v>99</v>
      </c>
      <c r="H17" s="18"/>
      <c r="I17" s="16" t="s">
        <v>100</v>
      </c>
      <c r="J17" s="16" t="s">
        <v>101</v>
      </c>
      <c r="K17" s="16" t="s">
        <v>102</v>
      </c>
    </row>
    <row r="18">
      <c r="K18" s="4"/>
    </row>
    <row r="19">
      <c r="A19" s="22"/>
      <c r="K19" s="4"/>
    </row>
    <row r="20">
      <c r="A20" s="23"/>
      <c r="K20" s="4"/>
    </row>
    <row r="21">
      <c r="A21" s="23"/>
      <c r="K21" s="4"/>
    </row>
    <row r="22">
      <c r="A22" s="23"/>
      <c r="K22" s="4"/>
    </row>
    <row r="23">
      <c r="A23" s="22"/>
      <c r="K23" s="4"/>
    </row>
    <row r="24">
      <c r="K24" s="4"/>
    </row>
    <row r="25">
      <c r="K25" s="4"/>
    </row>
    <row r="26">
      <c r="K26" s="4"/>
    </row>
    <row r="27">
      <c r="K27" s="4"/>
    </row>
    <row r="28">
      <c r="K28" s="4"/>
    </row>
    <row r="29">
      <c r="K29" s="4"/>
    </row>
    <row r="30">
      <c r="K30" s="4"/>
    </row>
    <row r="31">
      <c r="K31" s="4"/>
    </row>
    <row r="32">
      <c r="K32" s="4"/>
    </row>
    <row r="33">
      <c r="K33" s="4"/>
    </row>
    <row r="34">
      <c r="K34" s="4"/>
    </row>
    <row r="35">
      <c r="K35" s="4"/>
    </row>
    <row r="36">
      <c r="K36" s="4"/>
    </row>
    <row r="37">
      <c r="K37" s="4"/>
    </row>
    <row r="38">
      <c r="K38" s="4"/>
    </row>
    <row r="39">
      <c r="K39" s="4"/>
    </row>
    <row r="40">
      <c r="K40" s="4"/>
    </row>
    <row r="41">
      <c r="K41" s="4"/>
    </row>
    <row r="42">
      <c r="K42" s="4"/>
    </row>
    <row r="43">
      <c r="K43" s="4"/>
    </row>
    <row r="44">
      <c r="K44" s="4"/>
    </row>
    <row r="45">
      <c r="K45" s="4"/>
    </row>
    <row r="46">
      <c r="K46" s="4"/>
    </row>
    <row r="47">
      <c r="K47" s="4"/>
    </row>
    <row r="48">
      <c r="K48" s="4"/>
    </row>
    <row r="49">
      <c r="K49" s="4"/>
    </row>
    <row r="50">
      <c r="K50" s="4"/>
    </row>
    <row r="51">
      <c r="K51" s="4"/>
    </row>
    <row r="52">
      <c r="K52" s="4"/>
    </row>
    <row r="53">
      <c r="K53" s="4"/>
    </row>
    <row r="54">
      <c r="K54" s="4"/>
    </row>
    <row r="55">
      <c r="K55" s="4"/>
    </row>
    <row r="56">
      <c r="K56" s="4"/>
    </row>
    <row r="57">
      <c r="K57" s="4"/>
    </row>
    <row r="58">
      <c r="K58" s="4"/>
    </row>
    <row r="59">
      <c r="K59" s="4"/>
    </row>
    <row r="60">
      <c r="K60" s="4"/>
    </row>
    <row r="61">
      <c r="K61" s="4"/>
    </row>
    <row r="62">
      <c r="K62" s="4"/>
    </row>
    <row r="63">
      <c r="K63" s="4"/>
    </row>
    <row r="64">
      <c r="K64" s="4"/>
    </row>
    <row r="65">
      <c r="K65" s="4"/>
    </row>
    <row r="66">
      <c r="K66" s="4"/>
    </row>
    <row r="67">
      <c r="K67" s="4"/>
    </row>
    <row r="68">
      <c r="K68" s="4"/>
    </row>
    <row r="69">
      <c r="K69" s="4"/>
    </row>
    <row r="70">
      <c r="K70" s="4"/>
    </row>
    <row r="71">
      <c r="K71" s="4"/>
    </row>
    <row r="72">
      <c r="K72" s="4"/>
    </row>
    <row r="73">
      <c r="K73" s="4"/>
    </row>
    <row r="74">
      <c r="K74" s="4"/>
    </row>
    <row r="75">
      <c r="K75" s="4"/>
    </row>
    <row r="76">
      <c r="K76" s="4"/>
    </row>
    <row r="77">
      <c r="K77" s="4"/>
    </row>
    <row r="78">
      <c r="K78" s="4"/>
    </row>
    <row r="79">
      <c r="K79" s="4"/>
    </row>
    <row r="80">
      <c r="K80" s="4"/>
    </row>
    <row r="81">
      <c r="K81" s="4"/>
    </row>
    <row r="82">
      <c r="K82" s="4"/>
    </row>
    <row r="83">
      <c r="K83" s="4"/>
    </row>
    <row r="84">
      <c r="K84" s="4"/>
    </row>
    <row r="85">
      <c r="K85" s="4"/>
    </row>
    <row r="86">
      <c r="K86" s="4"/>
    </row>
    <row r="87">
      <c r="K87" s="4"/>
    </row>
    <row r="88">
      <c r="K88" s="4"/>
    </row>
    <row r="89">
      <c r="K89" s="4"/>
    </row>
    <row r="90">
      <c r="K90" s="4"/>
    </row>
    <row r="91">
      <c r="K91" s="4"/>
    </row>
    <row r="92">
      <c r="K92" s="4"/>
    </row>
    <row r="93">
      <c r="K93" s="4"/>
    </row>
    <row r="94">
      <c r="K94" s="4"/>
    </row>
    <row r="95">
      <c r="K95" s="4"/>
    </row>
    <row r="96">
      <c r="K96" s="4"/>
    </row>
    <row r="97">
      <c r="K97" s="4"/>
    </row>
    <row r="98">
      <c r="K98" s="4"/>
    </row>
    <row r="99">
      <c r="K99" s="4"/>
    </row>
    <row r="100">
      <c r="K100" s="4"/>
    </row>
    <row r="101">
      <c r="K101" s="4"/>
    </row>
    <row r="102">
      <c r="K102" s="4"/>
    </row>
    <row r="103">
      <c r="K103" s="4"/>
    </row>
    <row r="104">
      <c r="K104" s="4"/>
    </row>
    <row r="105">
      <c r="K105" s="4"/>
    </row>
    <row r="106">
      <c r="K106" s="4"/>
    </row>
    <row r="107">
      <c r="K107" s="4"/>
    </row>
    <row r="108">
      <c r="K108" s="4"/>
    </row>
    <row r="109">
      <c r="K109" s="4"/>
    </row>
    <row r="110">
      <c r="K110" s="4"/>
    </row>
    <row r="111">
      <c r="K111" s="4"/>
    </row>
    <row r="112">
      <c r="K112" s="4"/>
    </row>
    <row r="113">
      <c r="K113" s="4"/>
    </row>
    <row r="114">
      <c r="K114" s="4"/>
    </row>
    <row r="115">
      <c r="K115" s="4"/>
    </row>
    <row r="116">
      <c r="K116" s="4"/>
    </row>
    <row r="117">
      <c r="K117" s="4"/>
    </row>
    <row r="118">
      <c r="K118" s="4"/>
    </row>
    <row r="119">
      <c r="K119" s="4"/>
    </row>
    <row r="120">
      <c r="K120" s="4"/>
    </row>
    <row r="121">
      <c r="K121" s="4"/>
    </row>
    <row r="122">
      <c r="K122" s="4"/>
    </row>
    <row r="123">
      <c r="K123" s="4"/>
    </row>
    <row r="124">
      <c r="K124" s="4"/>
    </row>
    <row r="125">
      <c r="K125" s="4"/>
    </row>
    <row r="126">
      <c r="K126" s="4"/>
    </row>
    <row r="127">
      <c r="K127" s="4"/>
    </row>
    <row r="128">
      <c r="K128" s="4"/>
    </row>
    <row r="129">
      <c r="K129" s="4"/>
    </row>
    <row r="130">
      <c r="K130" s="4"/>
    </row>
    <row r="131">
      <c r="K131" s="4"/>
    </row>
    <row r="132">
      <c r="K132" s="4"/>
    </row>
    <row r="133">
      <c r="K133" s="4"/>
    </row>
    <row r="134">
      <c r="K134" s="4"/>
    </row>
    <row r="135">
      <c r="K135" s="4"/>
    </row>
    <row r="136">
      <c r="K136" s="4"/>
    </row>
    <row r="137">
      <c r="K137" s="4"/>
    </row>
    <row r="138">
      <c r="K138" s="4"/>
    </row>
    <row r="139">
      <c r="K139" s="4"/>
    </row>
    <row r="140">
      <c r="K140" s="4"/>
    </row>
    <row r="141">
      <c r="K141" s="4"/>
    </row>
    <row r="142">
      <c r="K142" s="4"/>
    </row>
    <row r="143">
      <c r="K143" s="4"/>
    </row>
    <row r="144">
      <c r="K144" s="4"/>
    </row>
    <row r="145">
      <c r="K145" s="4"/>
    </row>
    <row r="146">
      <c r="K146" s="4"/>
    </row>
    <row r="147">
      <c r="K147" s="4"/>
    </row>
    <row r="148">
      <c r="K148" s="4"/>
    </row>
    <row r="149">
      <c r="K149" s="4"/>
    </row>
    <row r="150">
      <c r="K150" s="4"/>
    </row>
    <row r="151">
      <c r="K151" s="4"/>
    </row>
    <row r="152">
      <c r="K152" s="4"/>
    </row>
    <row r="153">
      <c r="K153" s="4"/>
    </row>
    <row r="154">
      <c r="K154" s="4"/>
    </row>
    <row r="155">
      <c r="K155" s="4"/>
    </row>
    <row r="156">
      <c r="K156" s="4"/>
    </row>
    <row r="157">
      <c r="K157" s="4"/>
    </row>
    <row r="158">
      <c r="K158" s="4"/>
    </row>
    <row r="159">
      <c r="K159" s="4"/>
    </row>
    <row r="160">
      <c r="K160" s="4"/>
    </row>
    <row r="161">
      <c r="K161" s="4"/>
    </row>
    <row r="162">
      <c r="K162" s="4"/>
    </row>
    <row r="163">
      <c r="K163" s="4"/>
    </row>
    <row r="164">
      <c r="K164" s="4"/>
    </row>
    <row r="165">
      <c r="K165" s="4"/>
    </row>
    <row r="166">
      <c r="K166" s="4"/>
    </row>
    <row r="167">
      <c r="K167" s="4"/>
    </row>
    <row r="168">
      <c r="K168" s="4"/>
    </row>
    <row r="169">
      <c r="K169" s="4"/>
    </row>
    <row r="170">
      <c r="K170" s="4"/>
    </row>
    <row r="171">
      <c r="K171" s="4"/>
    </row>
    <row r="172">
      <c r="K172" s="4"/>
    </row>
    <row r="173">
      <c r="K173" s="4"/>
    </row>
    <row r="174">
      <c r="K174" s="4"/>
    </row>
    <row r="175">
      <c r="K175" s="4"/>
    </row>
    <row r="176">
      <c r="K176" s="4"/>
    </row>
    <row r="177">
      <c r="K177" s="4"/>
    </row>
    <row r="178">
      <c r="K178" s="4"/>
    </row>
    <row r="179">
      <c r="K179" s="4"/>
    </row>
    <row r="180">
      <c r="K180" s="4"/>
    </row>
    <row r="181">
      <c r="K181" s="4"/>
    </row>
    <row r="182">
      <c r="K182" s="4"/>
    </row>
    <row r="183">
      <c r="K183" s="4"/>
    </row>
    <row r="184">
      <c r="K184" s="4"/>
    </row>
    <row r="185">
      <c r="K185" s="4"/>
    </row>
    <row r="186">
      <c r="K186" s="4"/>
    </row>
    <row r="187">
      <c r="K187" s="4"/>
    </row>
    <row r="188">
      <c r="K188" s="4"/>
    </row>
    <row r="189">
      <c r="K189" s="4"/>
    </row>
    <row r="190">
      <c r="K190" s="4"/>
    </row>
    <row r="191">
      <c r="K191" s="4"/>
    </row>
    <row r="192">
      <c r="K192" s="4"/>
    </row>
    <row r="193">
      <c r="K193" s="4"/>
    </row>
    <row r="194">
      <c r="K194" s="4"/>
    </row>
    <row r="195">
      <c r="K195" s="4"/>
    </row>
    <row r="196">
      <c r="K196" s="4"/>
    </row>
    <row r="197">
      <c r="K197" s="4"/>
    </row>
    <row r="198">
      <c r="K198" s="4"/>
    </row>
    <row r="199">
      <c r="K199" s="4"/>
    </row>
    <row r="200">
      <c r="K200" s="4"/>
    </row>
    <row r="201">
      <c r="K201" s="4"/>
    </row>
    <row r="202">
      <c r="K202" s="4"/>
    </row>
    <row r="203">
      <c r="K203" s="4"/>
    </row>
    <row r="204">
      <c r="K204" s="4"/>
    </row>
    <row r="205">
      <c r="K205" s="4"/>
    </row>
    <row r="206">
      <c r="K206" s="4"/>
    </row>
    <row r="207">
      <c r="K207" s="4"/>
    </row>
    <row r="208">
      <c r="K208" s="4"/>
    </row>
    <row r="209">
      <c r="K209" s="4"/>
    </row>
    <row r="210">
      <c r="K210" s="4"/>
    </row>
    <row r="211">
      <c r="K211" s="4"/>
    </row>
    <row r="212">
      <c r="K212" s="4"/>
    </row>
    <row r="213">
      <c r="K213" s="4"/>
    </row>
    <row r="214">
      <c r="K214" s="4"/>
    </row>
    <row r="215">
      <c r="K215" s="4"/>
    </row>
    <row r="216">
      <c r="K216" s="4"/>
    </row>
    <row r="217">
      <c r="K217" s="4"/>
    </row>
    <row r="218">
      <c r="K218" s="4"/>
    </row>
    <row r="219">
      <c r="K219" s="4"/>
    </row>
    <row r="220">
      <c r="K220" s="4"/>
    </row>
    <row r="221">
      <c r="K221" s="4"/>
    </row>
    <row r="222">
      <c r="K222" s="4"/>
    </row>
    <row r="223">
      <c r="K223" s="4"/>
    </row>
    <row r="224">
      <c r="K224" s="4"/>
    </row>
    <row r="225">
      <c r="K225" s="4"/>
    </row>
    <row r="226">
      <c r="K226" s="4"/>
    </row>
    <row r="227">
      <c r="K227" s="4"/>
    </row>
    <row r="228">
      <c r="K228" s="4"/>
    </row>
    <row r="229">
      <c r="K229" s="4"/>
    </row>
    <row r="230">
      <c r="K230" s="4"/>
    </row>
    <row r="231">
      <c r="K231" s="4"/>
    </row>
    <row r="232">
      <c r="K232" s="4"/>
    </row>
    <row r="233">
      <c r="K233" s="4"/>
    </row>
    <row r="234">
      <c r="K234" s="4"/>
    </row>
    <row r="235">
      <c r="K235" s="4"/>
    </row>
    <row r="236">
      <c r="K236" s="4"/>
    </row>
    <row r="237">
      <c r="K237" s="4"/>
    </row>
    <row r="238">
      <c r="K238" s="4"/>
    </row>
    <row r="239">
      <c r="K239" s="4"/>
    </row>
    <row r="240">
      <c r="K240" s="4"/>
    </row>
    <row r="241">
      <c r="K241" s="4"/>
    </row>
    <row r="242">
      <c r="K242" s="4"/>
    </row>
    <row r="243">
      <c r="K243" s="4"/>
    </row>
    <row r="244">
      <c r="K244" s="4"/>
    </row>
    <row r="245">
      <c r="K245" s="4"/>
    </row>
    <row r="246">
      <c r="K246" s="4"/>
    </row>
    <row r="247">
      <c r="K247" s="4"/>
    </row>
    <row r="248">
      <c r="K248" s="4"/>
    </row>
    <row r="249">
      <c r="K249" s="4"/>
    </row>
    <row r="250">
      <c r="K250" s="4"/>
    </row>
    <row r="251">
      <c r="K251" s="4"/>
    </row>
    <row r="252">
      <c r="K252" s="4"/>
    </row>
    <row r="253">
      <c r="K253" s="4"/>
    </row>
    <row r="254">
      <c r="K254" s="4"/>
    </row>
    <row r="255">
      <c r="K255" s="4"/>
    </row>
    <row r="256">
      <c r="K256" s="4"/>
    </row>
    <row r="257">
      <c r="K257" s="4"/>
    </row>
    <row r="258">
      <c r="K258" s="4"/>
    </row>
    <row r="259">
      <c r="K259" s="4"/>
    </row>
    <row r="260">
      <c r="K260" s="4"/>
    </row>
    <row r="261">
      <c r="K261" s="4"/>
    </row>
    <row r="262">
      <c r="K262" s="4"/>
    </row>
    <row r="263">
      <c r="K263" s="4"/>
    </row>
    <row r="264">
      <c r="K264" s="4"/>
    </row>
    <row r="265">
      <c r="K265" s="4"/>
    </row>
    <row r="266">
      <c r="K266" s="4"/>
    </row>
    <row r="267">
      <c r="K267" s="4"/>
    </row>
    <row r="268">
      <c r="K268" s="4"/>
    </row>
    <row r="269">
      <c r="K269" s="4"/>
    </row>
    <row r="270">
      <c r="K270" s="4"/>
    </row>
    <row r="271">
      <c r="K271" s="4"/>
    </row>
    <row r="272">
      <c r="K272" s="4"/>
    </row>
    <row r="273">
      <c r="K273" s="4"/>
    </row>
    <row r="274">
      <c r="K274" s="4"/>
    </row>
    <row r="275">
      <c r="K275" s="4"/>
    </row>
    <row r="276">
      <c r="K276" s="4"/>
    </row>
    <row r="277">
      <c r="K277" s="4"/>
    </row>
    <row r="278">
      <c r="K278" s="4"/>
    </row>
    <row r="279">
      <c r="K279" s="4"/>
    </row>
    <row r="280">
      <c r="K280" s="4"/>
    </row>
    <row r="281">
      <c r="K281" s="4"/>
    </row>
    <row r="282">
      <c r="K282" s="4"/>
    </row>
    <row r="283">
      <c r="K283" s="4"/>
    </row>
    <row r="284">
      <c r="K284" s="4"/>
    </row>
    <row r="285">
      <c r="K285" s="4"/>
    </row>
    <row r="286">
      <c r="K286" s="4"/>
    </row>
    <row r="287">
      <c r="K287" s="4"/>
    </row>
    <row r="288">
      <c r="K288" s="4"/>
    </row>
    <row r="289">
      <c r="K289" s="4"/>
    </row>
    <row r="290">
      <c r="K290" s="4"/>
    </row>
    <row r="291">
      <c r="K291" s="4"/>
    </row>
    <row r="292">
      <c r="K292" s="4"/>
    </row>
    <row r="293">
      <c r="K293" s="4"/>
    </row>
    <row r="294">
      <c r="K294" s="4"/>
    </row>
    <row r="295">
      <c r="K295" s="4"/>
    </row>
    <row r="296">
      <c r="K296" s="4"/>
    </row>
    <row r="297">
      <c r="K297" s="4"/>
    </row>
    <row r="298">
      <c r="K298" s="4"/>
    </row>
    <row r="299">
      <c r="K299" s="4"/>
    </row>
    <row r="300">
      <c r="K300" s="4"/>
    </row>
    <row r="301">
      <c r="K301" s="4"/>
    </row>
    <row r="302">
      <c r="K302" s="4"/>
    </row>
    <row r="303">
      <c r="K303" s="4"/>
    </row>
    <row r="304">
      <c r="K304" s="4"/>
    </row>
    <row r="305">
      <c r="K305" s="4"/>
    </row>
    <row r="306">
      <c r="K306" s="4"/>
    </row>
    <row r="307">
      <c r="K307" s="4"/>
    </row>
    <row r="308">
      <c r="K308" s="4"/>
    </row>
    <row r="309">
      <c r="K309" s="4"/>
    </row>
    <row r="310">
      <c r="K310" s="4"/>
    </row>
    <row r="311">
      <c r="K311" s="4"/>
    </row>
    <row r="312">
      <c r="K312" s="4"/>
    </row>
    <row r="313">
      <c r="K313" s="4"/>
    </row>
    <row r="314">
      <c r="K314" s="4"/>
    </row>
    <row r="315">
      <c r="K315" s="4"/>
    </row>
    <row r="316">
      <c r="K316" s="4"/>
    </row>
    <row r="317">
      <c r="K317" s="4"/>
    </row>
    <row r="318">
      <c r="K318" s="4"/>
    </row>
    <row r="319">
      <c r="K319" s="4"/>
    </row>
    <row r="320">
      <c r="K320" s="4"/>
    </row>
    <row r="321">
      <c r="K321" s="4"/>
    </row>
    <row r="322">
      <c r="K322" s="4"/>
    </row>
    <row r="323">
      <c r="K323" s="4"/>
    </row>
    <row r="324">
      <c r="K324" s="4"/>
    </row>
    <row r="325">
      <c r="K325" s="4"/>
    </row>
    <row r="326">
      <c r="K326" s="4"/>
    </row>
    <row r="327">
      <c r="K327" s="4"/>
    </row>
    <row r="328">
      <c r="K328" s="4"/>
    </row>
    <row r="329">
      <c r="K329" s="4"/>
    </row>
    <row r="330">
      <c r="K330" s="4"/>
    </row>
    <row r="331">
      <c r="K331" s="4"/>
    </row>
    <row r="332">
      <c r="K332" s="4"/>
    </row>
    <row r="333">
      <c r="K333" s="4"/>
    </row>
    <row r="334">
      <c r="K334" s="4"/>
    </row>
    <row r="335">
      <c r="K335" s="4"/>
    </row>
    <row r="336">
      <c r="K336" s="4"/>
    </row>
    <row r="337">
      <c r="K337" s="4"/>
    </row>
    <row r="338">
      <c r="K338" s="4"/>
    </row>
    <row r="339">
      <c r="K339" s="4"/>
    </row>
    <row r="340">
      <c r="K340" s="4"/>
    </row>
    <row r="341">
      <c r="K341" s="4"/>
    </row>
    <row r="342">
      <c r="K342" s="4"/>
    </row>
    <row r="343">
      <c r="K343" s="4"/>
    </row>
    <row r="344">
      <c r="K344" s="4"/>
    </row>
    <row r="345">
      <c r="K345" s="4"/>
    </row>
    <row r="346">
      <c r="K346" s="4"/>
    </row>
    <row r="347">
      <c r="K347" s="4"/>
    </row>
    <row r="348">
      <c r="K348" s="4"/>
    </row>
    <row r="349">
      <c r="K349" s="4"/>
    </row>
    <row r="350">
      <c r="K350" s="4"/>
    </row>
    <row r="351">
      <c r="K351" s="4"/>
    </row>
    <row r="352">
      <c r="K352" s="4"/>
    </row>
    <row r="353">
      <c r="K353" s="4"/>
    </row>
    <row r="354">
      <c r="K354" s="4"/>
    </row>
    <row r="355">
      <c r="K355" s="4"/>
    </row>
    <row r="356">
      <c r="K356" s="4"/>
    </row>
    <row r="357">
      <c r="K357" s="4"/>
    </row>
    <row r="358">
      <c r="K358" s="4"/>
    </row>
    <row r="359">
      <c r="K359" s="4"/>
    </row>
    <row r="360">
      <c r="K360" s="4"/>
    </row>
    <row r="361">
      <c r="K361" s="4"/>
    </row>
    <row r="362">
      <c r="K362" s="4"/>
    </row>
    <row r="363">
      <c r="K363" s="4"/>
    </row>
    <row r="364">
      <c r="K364" s="4"/>
    </row>
    <row r="365">
      <c r="K365" s="4"/>
    </row>
    <row r="366">
      <c r="K366" s="4"/>
    </row>
    <row r="367">
      <c r="K367" s="4"/>
    </row>
    <row r="368">
      <c r="K368" s="4"/>
    </row>
    <row r="369">
      <c r="K369" s="4"/>
    </row>
    <row r="370">
      <c r="K370" s="4"/>
    </row>
    <row r="371">
      <c r="K371" s="4"/>
    </row>
    <row r="372">
      <c r="K372" s="4"/>
    </row>
    <row r="373">
      <c r="K373" s="4"/>
    </row>
    <row r="374">
      <c r="K374" s="4"/>
    </row>
    <row r="375">
      <c r="K375" s="4"/>
    </row>
    <row r="376">
      <c r="K376" s="4"/>
    </row>
    <row r="377">
      <c r="K377" s="4"/>
    </row>
    <row r="378">
      <c r="K378" s="4"/>
    </row>
    <row r="379">
      <c r="K379" s="4"/>
    </row>
    <row r="380">
      <c r="K380" s="4"/>
    </row>
    <row r="381">
      <c r="K381" s="4"/>
    </row>
    <row r="382">
      <c r="K382" s="4"/>
    </row>
    <row r="383">
      <c r="K383" s="4"/>
    </row>
    <row r="384">
      <c r="K384" s="4"/>
    </row>
    <row r="385">
      <c r="K385" s="4"/>
    </row>
    <row r="386">
      <c r="K386" s="4"/>
    </row>
    <row r="387">
      <c r="K387" s="4"/>
    </row>
    <row r="388">
      <c r="K388" s="4"/>
    </row>
    <row r="389">
      <c r="K389" s="4"/>
    </row>
    <row r="390">
      <c r="K390" s="4"/>
    </row>
    <row r="391">
      <c r="K391" s="4"/>
    </row>
    <row r="392">
      <c r="K392" s="4"/>
    </row>
    <row r="393">
      <c r="K393" s="4"/>
    </row>
    <row r="394">
      <c r="K394" s="4"/>
    </row>
    <row r="395">
      <c r="K395" s="4"/>
    </row>
    <row r="396">
      <c r="K396" s="4"/>
    </row>
    <row r="397">
      <c r="K397" s="4"/>
    </row>
    <row r="398">
      <c r="K398" s="4"/>
    </row>
    <row r="399">
      <c r="K399" s="4"/>
    </row>
    <row r="400">
      <c r="K400" s="4"/>
    </row>
    <row r="401">
      <c r="K401" s="4"/>
    </row>
    <row r="402">
      <c r="K402" s="4"/>
    </row>
    <row r="403">
      <c r="K403" s="4"/>
    </row>
    <row r="404">
      <c r="K404" s="4"/>
    </row>
    <row r="405">
      <c r="K405" s="4"/>
    </row>
    <row r="406">
      <c r="K406" s="4"/>
    </row>
    <row r="407">
      <c r="K407" s="4"/>
    </row>
    <row r="408">
      <c r="K408" s="4"/>
    </row>
    <row r="409">
      <c r="K409" s="4"/>
    </row>
    <row r="410">
      <c r="K410" s="4"/>
    </row>
    <row r="411">
      <c r="K411" s="4"/>
    </row>
    <row r="412">
      <c r="K412" s="4"/>
    </row>
    <row r="413">
      <c r="K413" s="4"/>
    </row>
    <row r="414">
      <c r="K414" s="4"/>
    </row>
    <row r="415">
      <c r="K415" s="4"/>
    </row>
    <row r="416">
      <c r="K416" s="4"/>
    </row>
    <row r="417">
      <c r="K417" s="4"/>
    </row>
    <row r="418">
      <c r="K418" s="4"/>
    </row>
    <row r="419">
      <c r="K419" s="4"/>
    </row>
    <row r="420">
      <c r="K420" s="4"/>
    </row>
    <row r="421">
      <c r="K421" s="4"/>
    </row>
    <row r="422">
      <c r="K422" s="4"/>
    </row>
    <row r="423">
      <c r="K423" s="4"/>
    </row>
    <row r="424">
      <c r="K424" s="4"/>
    </row>
    <row r="425">
      <c r="K425" s="4"/>
    </row>
    <row r="426">
      <c r="K426" s="4"/>
    </row>
    <row r="427">
      <c r="K427" s="4"/>
    </row>
    <row r="428">
      <c r="K428" s="4"/>
    </row>
    <row r="429">
      <c r="K429" s="4"/>
    </row>
    <row r="430">
      <c r="K430" s="4"/>
    </row>
    <row r="431">
      <c r="K431" s="4"/>
    </row>
    <row r="432">
      <c r="K432" s="4"/>
    </row>
    <row r="433">
      <c r="K433" s="4"/>
    </row>
    <row r="434">
      <c r="K434" s="4"/>
    </row>
    <row r="435">
      <c r="K435" s="4"/>
    </row>
    <row r="436">
      <c r="K436" s="4"/>
    </row>
    <row r="437">
      <c r="K437" s="4"/>
    </row>
    <row r="438">
      <c r="K438" s="4"/>
    </row>
    <row r="439">
      <c r="K439" s="4"/>
    </row>
    <row r="440">
      <c r="K440" s="4"/>
    </row>
    <row r="441">
      <c r="K441" s="4"/>
    </row>
    <row r="442">
      <c r="K442" s="4"/>
    </row>
    <row r="443">
      <c r="K443" s="4"/>
    </row>
    <row r="444">
      <c r="K444" s="4"/>
    </row>
    <row r="445">
      <c r="K445" s="4"/>
    </row>
    <row r="446">
      <c r="K446" s="4"/>
    </row>
    <row r="447">
      <c r="K447" s="4"/>
    </row>
    <row r="448">
      <c r="K448" s="4"/>
    </row>
    <row r="449">
      <c r="K449" s="4"/>
    </row>
    <row r="450">
      <c r="K450" s="4"/>
    </row>
    <row r="451">
      <c r="K451" s="4"/>
    </row>
    <row r="452">
      <c r="K452" s="4"/>
    </row>
    <row r="453">
      <c r="K453" s="4"/>
    </row>
    <row r="454">
      <c r="K454" s="4"/>
    </row>
    <row r="455">
      <c r="K455" s="4"/>
    </row>
    <row r="456">
      <c r="K456" s="4"/>
    </row>
    <row r="457">
      <c r="K457" s="4"/>
    </row>
    <row r="458">
      <c r="K458" s="4"/>
    </row>
    <row r="459">
      <c r="K459" s="4"/>
    </row>
    <row r="460">
      <c r="K460" s="4"/>
    </row>
    <row r="461">
      <c r="K461" s="4"/>
    </row>
    <row r="462">
      <c r="K462" s="4"/>
    </row>
    <row r="463">
      <c r="K463" s="4"/>
    </row>
    <row r="464">
      <c r="K464" s="4"/>
    </row>
    <row r="465">
      <c r="K465" s="4"/>
    </row>
    <row r="466">
      <c r="K466" s="4"/>
    </row>
    <row r="467">
      <c r="K467" s="4"/>
    </row>
    <row r="468">
      <c r="K468" s="4"/>
    </row>
    <row r="469">
      <c r="K469" s="4"/>
    </row>
    <row r="470">
      <c r="K470" s="4"/>
    </row>
    <row r="471">
      <c r="K471" s="4"/>
    </row>
    <row r="472">
      <c r="K472" s="4"/>
    </row>
    <row r="473">
      <c r="K473" s="4"/>
    </row>
    <row r="474">
      <c r="K474" s="4"/>
    </row>
    <row r="475">
      <c r="K475" s="4"/>
    </row>
    <row r="476">
      <c r="K476" s="4"/>
    </row>
    <row r="477">
      <c r="K477" s="4"/>
    </row>
    <row r="478">
      <c r="K478" s="4"/>
    </row>
    <row r="479">
      <c r="K479" s="4"/>
    </row>
    <row r="480">
      <c r="K480" s="4"/>
    </row>
    <row r="481">
      <c r="K481" s="4"/>
    </row>
    <row r="482">
      <c r="K482" s="4"/>
    </row>
    <row r="483">
      <c r="K483" s="4"/>
    </row>
    <row r="484">
      <c r="K484" s="4"/>
    </row>
    <row r="485">
      <c r="K485" s="4"/>
    </row>
    <row r="486">
      <c r="K486" s="4"/>
    </row>
    <row r="487">
      <c r="K487" s="4"/>
    </row>
    <row r="488">
      <c r="K488" s="4"/>
    </row>
    <row r="489">
      <c r="K489" s="4"/>
    </row>
    <row r="490">
      <c r="K490" s="4"/>
    </row>
    <row r="491">
      <c r="K491" s="4"/>
    </row>
    <row r="492">
      <c r="K492" s="4"/>
    </row>
    <row r="493">
      <c r="K493" s="4"/>
    </row>
    <row r="494">
      <c r="K494" s="4"/>
    </row>
    <row r="495">
      <c r="K495" s="4"/>
    </row>
    <row r="496">
      <c r="K496" s="4"/>
    </row>
    <row r="497">
      <c r="K497" s="4"/>
    </row>
    <row r="498">
      <c r="K498" s="4"/>
    </row>
    <row r="499">
      <c r="K499" s="4"/>
    </row>
    <row r="500">
      <c r="K500" s="4"/>
    </row>
    <row r="501">
      <c r="K501" s="4"/>
    </row>
    <row r="502">
      <c r="K502" s="4"/>
    </row>
    <row r="503">
      <c r="K503" s="4"/>
    </row>
    <row r="504">
      <c r="K504" s="4"/>
    </row>
    <row r="505">
      <c r="K505" s="4"/>
    </row>
    <row r="506">
      <c r="K506" s="4"/>
    </row>
    <row r="507">
      <c r="K507" s="4"/>
    </row>
    <row r="508">
      <c r="K508" s="4"/>
    </row>
    <row r="509">
      <c r="K509" s="4"/>
    </row>
    <row r="510">
      <c r="K510" s="4"/>
    </row>
    <row r="511">
      <c r="K511" s="4"/>
    </row>
    <row r="512">
      <c r="K512" s="4"/>
    </row>
    <row r="513">
      <c r="K513" s="4"/>
    </row>
    <row r="514">
      <c r="K514" s="4"/>
    </row>
    <row r="515">
      <c r="K515" s="4"/>
    </row>
    <row r="516">
      <c r="K516" s="4"/>
    </row>
    <row r="517">
      <c r="K517" s="4"/>
    </row>
    <row r="518">
      <c r="K518" s="4"/>
    </row>
    <row r="519">
      <c r="K519" s="4"/>
    </row>
    <row r="520">
      <c r="K520" s="4"/>
    </row>
    <row r="521">
      <c r="K521" s="4"/>
    </row>
    <row r="522">
      <c r="K522" s="4"/>
    </row>
    <row r="523">
      <c r="K523" s="4"/>
    </row>
    <row r="524">
      <c r="K524" s="4"/>
    </row>
    <row r="525">
      <c r="K525" s="4"/>
    </row>
    <row r="526">
      <c r="K526" s="4"/>
    </row>
    <row r="527">
      <c r="K527" s="4"/>
    </row>
    <row r="528">
      <c r="K528" s="4"/>
    </row>
    <row r="529">
      <c r="K529" s="4"/>
    </row>
    <row r="530">
      <c r="K530" s="4"/>
    </row>
    <row r="531">
      <c r="K531" s="4"/>
    </row>
    <row r="532">
      <c r="K532" s="4"/>
    </row>
    <row r="533">
      <c r="K533" s="4"/>
    </row>
    <row r="534">
      <c r="K534" s="4"/>
    </row>
    <row r="535">
      <c r="K535" s="4"/>
    </row>
    <row r="536">
      <c r="K536" s="4"/>
    </row>
    <row r="537">
      <c r="K537" s="4"/>
    </row>
    <row r="538">
      <c r="K538" s="4"/>
    </row>
    <row r="539">
      <c r="K539" s="4"/>
    </row>
    <row r="540">
      <c r="K540" s="4"/>
    </row>
    <row r="541">
      <c r="K541" s="4"/>
    </row>
    <row r="542">
      <c r="K542" s="4"/>
    </row>
    <row r="543">
      <c r="K543" s="4"/>
    </row>
    <row r="544">
      <c r="K544" s="4"/>
    </row>
    <row r="545">
      <c r="K545" s="4"/>
    </row>
    <row r="546">
      <c r="K546" s="4"/>
    </row>
    <row r="547">
      <c r="K547" s="4"/>
    </row>
    <row r="548">
      <c r="K548" s="4"/>
    </row>
    <row r="549">
      <c r="K549" s="4"/>
    </row>
    <row r="550">
      <c r="K550" s="4"/>
    </row>
    <row r="551">
      <c r="K551" s="4"/>
    </row>
    <row r="552">
      <c r="K552" s="4"/>
    </row>
    <row r="553">
      <c r="K553" s="4"/>
    </row>
    <row r="554">
      <c r="K554" s="4"/>
    </row>
    <row r="555">
      <c r="K555" s="4"/>
    </row>
    <row r="556">
      <c r="K556" s="4"/>
    </row>
    <row r="557">
      <c r="K557" s="4"/>
    </row>
    <row r="558">
      <c r="K558" s="4"/>
    </row>
    <row r="559">
      <c r="K559" s="4"/>
    </row>
    <row r="560">
      <c r="K560" s="4"/>
    </row>
    <row r="561">
      <c r="K561" s="4"/>
    </row>
    <row r="562">
      <c r="K562" s="4"/>
    </row>
    <row r="563">
      <c r="K563" s="4"/>
    </row>
    <row r="564">
      <c r="K564" s="4"/>
    </row>
    <row r="565">
      <c r="K565" s="4"/>
    </row>
    <row r="566">
      <c r="K566" s="4"/>
    </row>
    <row r="567">
      <c r="K567" s="4"/>
    </row>
    <row r="568">
      <c r="K568" s="4"/>
    </row>
    <row r="569">
      <c r="K569" s="4"/>
    </row>
    <row r="570">
      <c r="K570" s="4"/>
    </row>
    <row r="571">
      <c r="K571" s="4"/>
    </row>
    <row r="572">
      <c r="K572" s="4"/>
    </row>
    <row r="573">
      <c r="K573" s="4"/>
    </row>
    <row r="574">
      <c r="K574" s="4"/>
    </row>
    <row r="575">
      <c r="K575" s="4"/>
    </row>
    <row r="576">
      <c r="K576" s="4"/>
    </row>
    <row r="577">
      <c r="K577" s="4"/>
    </row>
    <row r="578">
      <c r="K578" s="4"/>
    </row>
    <row r="579">
      <c r="K579" s="4"/>
    </row>
    <row r="580">
      <c r="K580" s="4"/>
    </row>
    <row r="581">
      <c r="K581" s="4"/>
    </row>
    <row r="582">
      <c r="K582" s="4"/>
    </row>
    <row r="583">
      <c r="K583" s="4"/>
    </row>
    <row r="584">
      <c r="K584" s="4"/>
    </row>
    <row r="585">
      <c r="K585" s="4"/>
    </row>
    <row r="586">
      <c r="K586" s="4"/>
    </row>
    <row r="587">
      <c r="K587" s="4"/>
    </row>
    <row r="588">
      <c r="K588" s="4"/>
    </row>
    <row r="589">
      <c r="K589" s="4"/>
    </row>
    <row r="590">
      <c r="K590" s="4"/>
    </row>
    <row r="591">
      <c r="K591" s="4"/>
    </row>
    <row r="592">
      <c r="K592" s="4"/>
    </row>
    <row r="593">
      <c r="K593" s="4"/>
    </row>
    <row r="594">
      <c r="K594" s="4"/>
    </row>
    <row r="595">
      <c r="K595" s="4"/>
    </row>
    <row r="596">
      <c r="K596" s="4"/>
    </row>
    <row r="597">
      <c r="K597" s="4"/>
    </row>
    <row r="598">
      <c r="K598" s="4"/>
    </row>
    <row r="599">
      <c r="K599" s="4"/>
    </row>
    <row r="600">
      <c r="K600" s="4"/>
    </row>
    <row r="601">
      <c r="K601" s="4"/>
    </row>
    <row r="602">
      <c r="K602" s="4"/>
    </row>
    <row r="603">
      <c r="K603" s="4"/>
    </row>
    <row r="604">
      <c r="K604" s="4"/>
    </row>
    <row r="605">
      <c r="K605" s="4"/>
    </row>
    <row r="606">
      <c r="K606" s="4"/>
    </row>
    <row r="607">
      <c r="K607" s="4"/>
    </row>
    <row r="608">
      <c r="K608" s="4"/>
    </row>
    <row r="609">
      <c r="K609" s="4"/>
    </row>
    <row r="610">
      <c r="K610" s="4"/>
    </row>
    <row r="611">
      <c r="K611" s="4"/>
    </row>
    <row r="612">
      <c r="K612" s="4"/>
    </row>
    <row r="613">
      <c r="K613" s="4"/>
    </row>
    <row r="614">
      <c r="K614" s="4"/>
    </row>
    <row r="615">
      <c r="K615" s="4"/>
    </row>
    <row r="616">
      <c r="K616" s="4"/>
    </row>
    <row r="617">
      <c r="K617" s="4"/>
    </row>
    <row r="618">
      <c r="K618" s="4"/>
    </row>
    <row r="619">
      <c r="K619" s="4"/>
    </row>
    <row r="620">
      <c r="K620" s="4"/>
    </row>
    <row r="621">
      <c r="K621" s="4"/>
    </row>
    <row r="622">
      <c r="K622" s="4"/>
    </row>
    <row r="623">
      <c r="K623" s="4"/>
    </row>
    <row r="624">
      <c r="K624" s="4"/>
    </row>
    <row r="625">
      <c r="K625" s="4"/>
    </row>
    <row r="626">
      <c r="K626" s="4"/>
    </row>
    <row r="627">
      <c r="K627" s="4"/>
    </row>
    <row r="628">
      <c r="K628" s="4"/>
    </row>
    <row r="629">
      <c r="K629" s="4"/>
    </row>
    <row r="630">
      <c r="K630" s="4"/>
    </row>
    <row r="631">
      <c r="K631" s="4"/>
    </row>
    <row r="632">
      <c r="K632" s="4"/>
    </row>
    <row r="633">
      <c r="K633" s="4"/>
    </row>
    <row r="634">
      <c r="K634" s="4"/>
    </row>
    <row r="635">
      <c r="K635" s="4"/>
    </row>
    <row r="636">
      <c r="K636" s="4"/>
    </row>
    <row r="637">
      <c r="K637" s="4"/>
    </row>
    <row r="638">
      <c r="K638" s="4"/>
    </row>
    <row r="639">
      <c r="K639" s="4"/>
    </row>
    <row r="640">
      <c r="K640" s="4"/>
    </row>
    <row r="641">
      <c r="K641" s="4"/>
    </row>
    <row r="642">
      <c r="K642" s="4"/>
    </row>
    <row r="643">
      <c r="K643" s="4"/>
    </row>
    <row r="644">
      <c r="K644" s="4"/>
    </row>
    <row r="645">
      <c r="K645" s="4"/>
    </row>
    <row r="646">
      <c r="K646" s="4"/>
    </row>
    <row r="647">
      <c r="K647" s="4"/>
    </row>
    <row r="648">
      <c r="K648" s="4"/>
    </row>
    <row r="649">
      <c r="K649" s="4"/>
    </row>
    <row r="650">
      <c r="K650" s="4"/>
    </row>
    <row r="651">
      <c r="K651" s="4"/>
    </row>
    <row r="652">
      <c r="K652" s="4"/>
    </row>
    <row r="653">
      <c r="K653" s="4"/>
    </row>
    <row r="654">
      <c r="K654" s="4"/>
    </row>
    <row r="655">
      <c r="K655" s="4"/>
    </row>
    <row r="656">
      <c r="K656" s="4"/>
    </row>
    <row r="657">
      <c r="K657" s="4"/>
    </row>
    <row r="658">
      <c r="K658" s="4"/>
    </row>
    <row r="659">
      <c r="K659" s="4"/>
    </row>
    <row r="660">
      <c r="K660" s="4"/>
    </row>
    <row r="661">
      <c r="K661" s="4"/>
    </row>
    <row r="662">
      <c r="K662" s="4"/>
    </row>
    <row r="663">
      <c r="K663" s="4"/>
    </row>
    <row r="664">
      <c r="K664" s="4"/>
    </row>
    <row r="665">
      <c r="K665" s="4"/>
    </row>
    <row r="666">
      <c r="K666" s="4"/>
    </row>
    <row r="667">
      <c r="K667" s="4"/>
    </row>
    <row r="668">
      <c r="K668" s="4"/>
    </row>
    <row r="669">
      <c r="K669" s="4"/>
    </row>
    <row r="670">
      <c r="K670" s="4"/>
    </row>
    <row r="671">
      <c r="K671" s="4"/>
    </row>
    <row r="672">
      <c r="K672" s="4"/>
    </row>
    <row r="673">
      <c r="K673" s="4"/>
    </row>
    <row r="674">
      <c r="K674" s="4"/>
    </row>
    <row r="675">
      <c r="K675" s="4"/>
    </row>
    <row r="676">
      <c r="K676" s="4"/>
    </row>
    <row r="677">
      <c r="K677" s="4"/>
    </row>
    <row r="678">
      <c r="K678" s="4"/>
    </row>
    <row r="679">
      <c r="K679" s="4"/>
    </row>
    <row r="680">
      <c r="K680" s="4"/>
    </row>
    <row r="681">
      <c r="K681" s="4"/>
    </row>
    <row r="682">
      <c r="K682" s="4"/>
    </row>
    <row r="683">
      <c r="K683" s="4"/>
    </row>
    <row r="684">
      <c r="K684" s="4"/>
    </row>
    <row r="685">
      <c r="K685" s="4"/>
    </row>
    <row r="686">
      <c r="K686" s="4"/>
    </row>
    <row r="687">
      <c r="K687" s="4"/>
    </row>
    <row r="688">
      <c r="K688" s="4"/>
    </row>
    <row r="689">
      <c r="K689" s="4"/>
    </row>
    <row r="690">
      <c r="K690" s="4"/>
    </row>
    <row r="691">
      <c r="K691" s="4"/>
    </row>
    <row r="692">
      <c r="K692" s="4"/>
    </row>
    <row r="693">
      <c r="K693" s="4"/>
    </row>
    <row r="694">
      <c r="K694" s="4"/>
    </row>
    <row r="695">
      <c r="K695" s="4"/>
    </row>
    <row r="696">
      <c r="K696" s="4"/>
    </row>
    <row r="697">
      <c r="K697" s="4"/>
    </row>
    <row r="698">
      <c r="K698" s="4"/>
    </row>
    <row r="699">
      <c r="K699" s="4"/>
    </row>
    <row r="700">
      <c r="K700" s="4"/>
    </row>
    <row r="701">
      <c r="K701" s="4"/>
    </row>
    <row r="702">
      <c r="K702" s="4"/>
    </row>
    <row r="703">
      <c r="K703" s="4"/>
    </row>
    <row r="704">
      <c r="K704" s="4"/>
    </row>
    <row r="705">
      <c r="K705" s="4"/>
    </row>
    <row r="706">
      <c r="K706" s="4"/>
    </row>
    <row r="707">
      <c r="K707" s="4"/>
    </row>
    <row r="708">
      <c r="K708" s="4"/>
    </row>
    <row r="709">
      <c r="K709" s="4"/>
    </row>
    <row r="710">
      <c r="K710" s="4"/>
    </row>
    <row r="711">
      <c r="K711" s="4"/>
    </row>
    <row r="712">
      <c r="K712" s="4"/>
    </row>
    <row r="713">
      <c r="K713" s="4"/>
    </row>
    <row r="714">
      <c r="K714" s="4"/>
    </row>
    <row r="715">
      <c r="K715" s="4"/>
    </row>
    <row r="716">
      <c r="K716" s="4"/>
    </row>
    <row r="717">
      <c r="K717" s="4"/>
    </row>
    <row r="718">
      <c r="K718" s="4"/>
    </row>
    <row r="719">
      <c r="K719" s="4"/>
    </row>
    <row r="720">
      <c r="K720" s="4"/>
    </row>
    <row r="721">
      <c r="K721" s="4"/>
    </row>
    <row r="722">
      <c r="K722" s="4"/>
    </row>
    <row r="723">
      <c r="K723" s="4"/>
    </row>
    <row r="724">
      <c r="K724" s="4"/>
    </row>
    <row r="725">
      <c r="K725" s="4"/>
    </row>
    <row r="726">
      <c r="K726" s="4"/>
    </row>
    <row r="727">
      <c r="K727" s="4"/>
    </row>
    <row r="728">
      <c r="K728" s="4"/>
    </row>
    <row r="729">
      <c r="K729" s="4"/>
    </row>
    <row r="730">
      <c r="K730" s="4"/>
    </row>
    <row r="731">
      <c r="K731" s="4"/>
    </row>
    <row r="732">
      <c r="K732" s="4"/>
    </row>
    <row r="733">
      <c r="K733" s="4"/>
    </row>
    <row r="734">
      <c r="K734" s="4"/>
    </row>
    <row r="735">
      <c r="K735" s="4"/>
    </row>
    <row r="736">
      <c r="K736" s="4"/>
    </row>
    <row r="737">
      <c r="K737" s="4"/>
    </row>
    <row r="738">
      <c r="K738" s="4"/>
    </row>
    <row r="739">
      <c r="K739" s="4"/>
    </row>
    <row r="740">
      <c r="K740" s="4"/>
    </row>
    <row r="741">
      <c r="K741" s="4"/>
    </row>
    <row r="742">
      <c r="K742" s="4"/>
    </row>
    <row r="743">
      <c r="K743" s="4"/>
    </row>
    <row r="744">
      <c r="K744" s="4"/>
    </row>
    <row r="745">
      <c r="K745" s="4"/>
    </row>
    <row r="746">
      <c r="K746" s="4"/>
    </row>
    <row r="747">
      <c r="K747" s="4"/>
    </row>
    <row r="748">
      <c r="K748" s="4"/>
    </row>
    <row r="749">
      <c r="K749" s="4"/>
    </row>
    <row r="750">
      <c r="K750" s="4"/>
    </row>
    <row r="751">
      <c r="K751" s="4"/>
    </row>
    <row r="752">
      <c r="K752" s="4"/>
    </row>
    <row r="753">
      <c r="K753" s="4"/>
    </row>
    <row r="754">
      <c r="K754" s="4"/>
    </row>
    <row r="755">
      <c r="K755" s="4"/>
    </row>
    <row r="756">
      <c r="K756" s="4"/>
    </row>
    <row r="757">
      <c r="K757" s="4"/>
    </row>
    <row r="758">
      <c r="K758" s="4"/>
    </row>
    <row r="759">
      <c r="K759" s="4"/>
    </row>
    <row r="760">
      <c r="K760" s="4"/>
    </row>
    <row r="761">
      <c r="K761" s="4"/>
    </row>
    <row r="762">
      <c r="K762" s="4"/>
    </row>
    <row r="763">
      <c r="K763" s="4"/>
    </row>
    <row r="764">
      <c r="K764" s="4"/>
    </row>
    <row r="765">
      <c r="K765" s="4"/>
    </row>
    <row r="766">
      <c r="K766" s="4"/>
    </row>
    <row r="767">
      <c r="K767" s="4"/>
    </row>
    <row r="768">
      <c r="K768" s="4"/>
    </row>
    <row r="769">
      <c r="K769" s="4"/>
    </row>
    <row r="770">
      <c r="K770" s="4"/>
    </row>
    <row r="771">
      <c r="K771" s="4"/>
    </row>
    <row r="772">
      <c r="K772" s="4"/>
    </row>
    <row r="773">
      <c r="K773" s="4"/>
    </row>
    <row r="774">
      <c r="K774" s="4"/>
    </row>
    <row r="775">
      <c r="K775" s="4"/>
    </row>
    <row r="776">
      <c r="K776" s="4"/>
    </row>
    <row r="777">
      <c r="K777" s="4"/>
    </row>
    <row r="778">
      <c r="K778" s="4"/>
    </row>
    <row r="779">
      <c r="K779" s="4"/>
    </row>
    <row r="780">
      <c r="K780" s="4"/>
    </row>
    <row r="781">
      <c r="K781" s="4"/>
    </row>
    <row r="782">
      <c r="K782" s="4"/>
    </row>
    <row r="783">
      <c r="K783" s="4"/>
    </row>
    <row r="784">
      <c r="K784" s="4"/>
    </row>
    <row r="785">
      <c r="K785" s="4"/>
    </row>
    <row r="786">
      <c r="K786" s="4"/>
    </row>
    <row r="787">
      <c r="K787" s="4"/>
    </row>
    <row r="788">
      <c r="K788" s="4"/>
    </row>
    <row r="789">
      <c r="K789" s="4"/>
    </row>
    <row r="790">
      <c r="K790" s="4"/>
    </row>
    <row r="791">
      <c r="K791" s="4"/>
    </row>
    <row r="792">
      <c r="K792" s="4"/>
    </row>
    <row r="793">
      <c r="K793" s="4"/>
    </row>
    <row r="794">
      <c r="K794" s="4"/>
    </row>
    <row r="795">
      <c r="K795" s="4"/>
    </row>
    <row r="796">
      <c r="K796" s="4"/>
    </row>
    <row r="797">
      <c r="K797" s="4"/>
    </row>
    <row r="798">
      <c r="K798" s="4"/>
    </row>
    <row r="799">
      <c r="K799" s="4"/>
    </row>
    <row r="800">
      <c r="K800" s="4"/>
    </row>
    <row r="801">
      <c r="K801" s="4"/>
    </row>
    <row r="802">
      <c r="K802" s="4"/>
    </row>
    <row r="803">
      <c r="K803" s="4"/>
    </row>
    <row r="804">
      <c r="K804" s="4"/>
    </row>
    <row r="805">
      <c r="K805" s="4"/>
    </row>
    <row r="806">
      <c r="K806" s="4"/>
    </row>
    <row r="807">
      <c r="K807" s="4"/>
    </row>
    <row r="808">
      <c r="K808" s="4"/>
    </row>
    <row r="809">
      <c r="K809" s="4"/>
    </row>
    <row r="810">
      <c r="K810" s="4"/>
    </row>
    <row r="811">
      <c r="K811" s="4"/>
    </row>
    <row r="812">
      <c r="K812" s="4"/>
    </row>
    <row r="813">
      <c r="K813" s="4"/>
    </row>
    <row r="814">
      <c r="K814" s="4"/>
    </row>
    <row r="815">
      <c r="K815" s="4"/>
    </row>
    <row r="816">
      <c r="K816" s="4"/>
    </row>
    <row r="817">
      <c r="K817" s="4"/>
    </row>
    <row r="818">
      <c r="K818" s="4"/>
    </row>
    <row r="819">
      <c r="K819" s="4"/>
    </row>
    <row r="820">
      <c r="K820" s="4"/>
    </row>
    <row r="821">
      <c r="K821" s="4"/>
    </row>
    <row r="822">
      <c r="K822" s="4"/>
    </row>
    <row r="823">
      <c r="K823" s="4"/>
    </row>
    <row r="824">
      <c r="K824" s="4"/>
    </row>
    <row r="825">
      <c r="K825" s="4"/>
    </row>
    <row r="826">
      <c r="K826" s="4"/>
    </row>
    <row r="827">
      <c r="K827" s="4"/>
    </row>
    <row r="828">
      <c r="K828" s="4"/>
    </row>
    <row r="829">
      <c r="K829" s="4"/>
    </row>
    <row r="830">
      <c r="K830" s="4"/>
    </row>
    <row r="831">
      <c r="K831" s="4"/>
    </row>
    <row r="832">
      <c r="K832" s="4"/>
    </row>
    <row r="833">
      <c r="K833" s="4"/>
    </row>
    <row r="834">
      <c r="K834" s="4"/>
    </row>
    <row r="835">
      <c r="K835" s="4"/>
    </row>
    <row r="836">
      <c r="K836" s="4"/>
    </row>
    <row r="837">
      <c r="K837" s="4"/>
    </row>
    <row r="838">
      <c r="K838" s="4"/>
    </row>
    <row r="839">
      <c r="K839" s="4"/>
    </row>
    <row r="840">
      <c r="K840" s="4"/>
    </row>
    <row r="841">
      <c r="K841" s="4"/>
    </row>
    <row r="842">
      <c r="K842" s="4"/>
    </row>
    <row r="843">
      <c r="K843" s="4"/>
    </row>
    <row r="844">
      <c r="K844" s="4"/>
    </row>
    <row r="845">
      <c r="K845" s="4"/>
    </row>
    <row r="846">
      <c r="K846" s="4"/>
    </row>
    <row r="847">
      <c r="K847" s="4"/>
    </row>
    <row r="848">
      <c r="K848" s="4"/>
    </row>
    <row r="849">
      <c r="K849" s="4"/>
    </row>
    <row r="850">
      <c r="K850" s="4"/>
    </row>
    <row r="851">
      <c r="K851" s="4"/>
    </row>
    <row r="852">
      <c r="K852" s="4"/>
    </row>
    <row r="853">
      <c r="K853" s="4"/>
    </row>
    <row r="854">
      <c r="K854" s="4"/>
    </row>
    <row r="855">
      <c r="K855" s="4"/>
    </row>
    <row r="856">
      <c r="K856" s="4"/>
    </row>
    <row r="857">
      <c r="K857" s="4"/>
    </row>
    <row r="858">
      <c r="K858" s="4"/>
    </row>
    <row r="859">
      <c r="K859" s="4"/>
    </row>
    <row r="860">
      <c r="K860" s="4"/>
    </row>
    <row r="861">
      <c r="K861" s="4"/>
    </row>
    <row r="862">
      <c r="K862" s="4"/>
    </row>
    <row r="863">
      <c r="K863" s="4"/>
    </row>
    <row r="864">
      <c r="K864" s="4"/>
    </row>
    <row r="865">
      <c r="K865" s="4"/>
    </row>
    <row r="866">
      <c r="K866" s="4"/>
    </row>
    <row r="867">
      <c r="K867" s="4"/>
    </row>
    <row r="868">
      <c r="K868" s="4"/>
    </row>
    <row r="869">
      <c r="K869" s="4"/>
    </row>
    <row r="870">
      <c r="K870" s="4"/>
    </row>
    <row r="871">
      <c r="K871" s="4"/>
    </row>
    <row r="872">
      <c r="K872" s="4"/>
    </row>
    <row r="873">
      <c r="K873" s="4"/>
    </row>
    <row r="874">
      <c r="K874" s="4"/>
    </row>
    <row r="875">
      <c r="K875" s="4"/>
    </row>
    <row r="876">
      <c r="K876" s="4"/>
    </row>
    <row r="877">
      <c r="K877" s="4"/>
    </row>
    <row r="878">
      <c r="K878" s="4"/>
    </row>
    <row r="879">
      <c r="K879" s="4"/>
    </row>
    <row r="880">
      <c r="K880" s="4"/>
    </row>
    <row r="881">
      <c r="K881" s="4"/>
    </row>
    <row r="882">
      <c r="K882" s="4"/>
    </row>
    <row r="883">
      <c r="K883" s="4"/>
    </row>
    <row r="884">
      <c r="K884" s="4"/>
    </row>
    <row r="885">
      <c r="K885" s="4"/>
    </row>
    <row r="886">
      <c r="K886" s="4"/>
    </row>
    <row r="887">
      <c r="K887" s="4"/>
    </row>
    <row r="888">
      <c r="K888" s="4"/>
    </row>
    <row r="889">
      <c r="K889" s="4"/>
    </row>
    <row r="890">
      <c r="K890" s="4"/>
    </row>
    <row r="891">
      <c r="K891" s="4"/>
    </row>
    <row r="892">
      <c r="K892" s="4"/>
    </row>
    <row r="893">
      <c r="K893" s="4"/>
    </row>
    <row r="894">
      <c r="K894" s="4"/>
    </row>
    <row r="895">
      <c r="K895" s="4"/>
    </row>
    <row r="896">
      <c r="K896" s="4"/>
    </row>
    <row r="897">
      <c r="K897" s="4"/>
    </row>
    <row r="898">
      <c r="K898" s="4"/>
    </row>
    <row r="899">
      <c r="K899" s="4"/>
    </row>
    <row r="900">
      <c r="K900" s="4"/>
    </row>
    <row r="901">
      <c r="K901" s="4"/>
    </row>
    <row r="902">
      <c r="K902" s="4"/>
    </row>
    <row r="903">
      <c r="K903" s="4"/>
    </row>
    <row r="904">
      <c r="K904" s="4"/>
    </row>
    <row r="905">
      <c r="K905" s="4"/>
    </row>
    <row r="906">
      <c r="K906" s="4"/>
    </row>
    <row r="907">
      <c r="K907" s="4"/>
    </row>
    <row r="908">
      <c r="K908" s="4"/>
    </row>
    <row r="909">
      <c r="K909" s="4"/>
    </row>
    <row r="910">
      <c r="K910" s="4"/>
    </row>
    <row r="911">
      <c r="K911" s="4"/>
    </row>
    <row r="912">
      <c r="K912" s="4"/>
    </row>
    <row r="913">
      <c r="K913" s="4"/>
    </row>
    <row r="914">
      <c r="K914" s="4"/>
    </row>
    <row r="915">
      <c r="K915" s="4"/>
    </row>
    <row r="916">
      <c r="K916" s="4"/>
    </row>
    <row r="917">
      <c r="K917" s="4"/>
    </row>
    <row r="918">
      <c r="K918" s="4"/>
    </row>
    <row r="919">
      <c r="K919" s="4"/>
    </row>
    <row r="920">
      <c r="K920" s="4"/>
    </row>
    <row r="921">
      <c r="K921" s="4"/>
    </row>
    <row r="922">
      <c r="K922" s="4"/>
    </row>
    <row r="923">
      <c r="K923" s="4"/>
    </row>
    <row r="924">
      <c r="K924" s="4"/>
    </row>
    <row r="925">
      <c r="K925" s="4"/>
    </row>
    <row r="926">
      <c r="K926" s="4"/>
    </row>
    <row r="927">
      <c r="K927" s="4"/>
    </row>
    <row r="928">
      <c r="K928" s="4"/>
    </row>
    <row r="929">
      <c r="K929" s="4"/>
    </row>
    <row r="930">
      <c r="K930" s="4"/>
    </row>
    <row r="931">
      <c r="K931" s="4"/>
    </row>
    <row r="932">
      <c r="K932" s="4"/>
    </row>
    <row r="933">
      <c r="K933" s="4"/>
    </row>
    <row r="934">
      <c r="K934" s="4"/>
    </row>
    <row r="935">
      <c r="K935" s="4"/>
    </row>
    <row r="936">
      <c r="K936" s="4"/>
    </row>
    <row r="937">
      <c r="K937" s="4"/>
    </row>
    <row r="938">
      <c r="K938" s="4"/>
    </row>
    <row r="939">
      <c r="K939" s="4"/>
    </row>
    <row r="940">
      <c r="K940" s="4"/>
    </row>
    <row r="941">
      <c r="K941" s="4"/>
    </row>
    <row r="942">
      <c r="K942" s="4"/>
    </row>
    <row r="943">
      <c r="K943" s="4"/>
    </row>
    <row r="944">
      <c r="K944" s="4"/>
    </row>
    <row r="945">
      <c r="K945" s="4"/>
    </row>
    <row r="946">
      <c r="K946" s="4"/>
    </row>
    <row r="947">
      <c r="K947" s="4"/>
    </row>
    <row r="948">
      <c r="K948" s="4"/>
    </row>
    <row r="949">
      <c r="K949" s="4"/>
    </row>
    <row r="950">
      <c r="K950" s="4"/>
    </row>
    <row r="951">
      <c r="K951" s="4"/>
    </row>
    <row r="952">
      <c r="K952" s="4"/>
    </row>
    <row r="953">
      <c r="K953" s="4"/>
    </row>
    <row r="954">
      <c r="K954" s="4"/>
    </row>
    <row r="955">
      <c r="K955" s="4"/>
    </row>
    <row r="956">
      <c r="K956" s="4"/>
    </row>
    <row r="957">
      <c r="K957" s="4"/>
    </row>
    <row r="958">
      <c r="K958" s="4"/>
    </row>
    <row r="959">
      <c r="K959" s="4"/>
    </row>
    <row r="960">
      <c r="K960" s="4"/>
    </row>
    <row r="961">
      <c r="K961" s="4"/>
    </row>
    <row r="962">
      <c r="K962" s="4"/>
    </row>
    <row r="963">
      <c r="K963" s="4"/>
    </row>
    <row r="964">
      <c r="K964" s="4"/>
    </row>
    <row r="965">
      <c r="K965" s="4"/>
    </row>
    <row r="966">
      <c r="K966" s="4"/>
    </row>
    <row r="967">
      <c r="K967" s="4"/>
    </row>
    <row r="968">
      <c r="K968" s="4"/>
    </row>
    <row r="969">
      <c r="K969" s="4"/>
    </row>
    <row r="970">
      <c r="K970" s="4"/>
    </row>
    <row r="971">
      <c r="K971" s="4"/>
    </row>
    <row r="972">
      <c r="K972" s="4"/>
    </row>
    <row r="973">
      <c r="K973" s="4"/>
    </row>
    <row r="974">
      <c r="K974" s="4"/>
    </row>
    <row r="975">
      <c r="K975" s="4"/>
    </row>
    <row r="976">
      <c r="K976" s="4"/>
    </row>
    <row r="977">
      <c r="K977" s="4"/>
    </row>
    <row r="978">
      <c r="K978" s="4"/>
    </row>
    <row r="979">
      <c r="K979" s="4"/>
    </row>
    <row r="980">
      <c r="K980" s="4"/>
    </row>
    <row r="981">
      <c r="K981" s="4"/>
    </row>
    <row r="982">
      <c r="K982" s="4"/>
    </row>
    <row r="983">
      <c r="K983" s="4"/>
    </row>
    <row r="984">
      <c r="K984" s="4"/>
    </row>
    <row r="985">
      <c r="K985" s="4"/>
    </row>
    <row r="986">
      <c r="K986" s="4"/>
    </row>
    <row r="987">
      <c r="K987" s="4"/>
    </row>
    <row r="988">
      <c r="K988" s="4"/>
    </row>
    <row r="989">
      <c r="K989" s="4"/>
    </row>
    <row r="990">
      <c r="K990" s="4"/>
    </row>
    <row r="991">
      <c r="K991" s="4"/>
    </row>
    <row r="992">
      <c r="K992" s="4"/>
    </row>
    <row r="993">
      <c r="K993" s="4"/>
    </row>
    <row r="994">
      <c r="K994" s="4"/>
    </row>
    <row r="995">
      <c r="K995" s="4"/>
    </row>
    <row r="996">
      <c r="K996" s="4"/>
    </row>
    <row r="997">
      <c r="K997" s="4"/>
    </row>
    <row r="998">
      <c r="K998" s="4"/>
    </row>
    <row r="999">
      <c r="K999" s="4"/>
    </row>
    <row r="1000">
      <c r="K1000" s="4"/>
    </row>
  </sheetData>
  <dataValidations>
    <dataValidation type="list" allowBlank="1" sqref="D2:D13">
      <formula1>"Research,Review,Report,Thesis,Project"</formula1>
    </dataValidation>
    <dataValidation type="list" allowBlank="1" sqref="E2:E13">
      <formula1>"Microplastic,Macroplastic,Both,Others,N/A"</formula1>
    </dataValidation>
  </dataValidations>
  <hyperlinks>
    <hyperlink r:id="rId1" ref="H4"/>
    <hyperlink r:id="rId2" ref="H6"/>
    <hyperlink r:id="rId3" ref="H7"/>
    <hyperlink r:id="rId4" ref="H8"/>
    <hyperlink r:id="rId5" ref="H14"/>
  </hyperlinks>
  <drawing r:id="rId6"/>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7" max="7" width="21.75"/>
  </cols>
  <sheetData>
    <row r="1">
      <c r="A1" s="63" t="s">
        <v>13</v>
      </c>
      <c r="B1" s="63" t="s">
        <v>4</v>
      </c>
      <c r="C1" s="64" t="s">
        <v>105</v>
      </c>
      <c r="D1" s="64" t="s">
        <v>688</v>
      </c>
      <c r="E1" s="64" t="s">
        <v>789</v>
      </c>
      <c r="F1" s="64" t="s">
        <v>790</v>
      </c>
      <c r="G1" s="64" t="s">
        <v>791</v>
      </c>
      <c r="H1" s="59" t="s">
        <v>760</v>
      </c>
      <c r="I1" s="59" t="s">
        <v>761</v>
      </c>
      <c r="J1" s="59" t="s">
        <v>762</v>
      </c>
      <c r="K1" s="59" t="s">
        <v>763</v>
      </c>
      <c r="L1" s="59" t="s">
        <v>764</v>
      </c>
      <c r="M1" s="59" t="s">
        <v>765</v>
      </c>
      <c r="N1" s="59" t="s">
        <v>766</v>
      </c>
      <c r="O1" s="59" t="s">
        <v>767</v>
      </c>
      <c r="P1" s="59" t="s">
        <v>768</v>
      </c>
      <c r="Q1" s="59" t="s">
        <v>769</v>
      </c>
      <c r="R1" s="59" t="s">
        <v>770</v>
      </c>
      <c r="S1" s="59" t="s">
        <v>771</v>
      </c>
      <c r="T1" s="59" t="s">
        <v>772</v>
      </c>
      <c r="U1" s="59" t="s">
        <v>773</v>
      </c>
      <c r="V1" s="59" t="s">
        <v>774</v>
      </c>
      <c r="W1" s="59" t="s">
        <v>775</v>
      </c>
      <c r="X1" s="59" t="s">
        <v>776</v>
      </c>
      <c r="Y1" s="59" t="s">
        <v>777</v>
      </c>
      <c r="Z1" s="59" t="s">
        <v>778</v>
      </c>
      <c r="AA1" s="59" t="s">
        <v>779</v>
      </c>
      <c r="AB1" s="59" t="s">
        <v>780</v>
      </c>
      <c r="AC1" s="59" t="s">
        <v>781</v>
      </c>
      <c r="AD1" s="59" t="s">
        <v>782</v>
      </c>
      <c r="AE1" s="26" t="s">
        <v>783</v>
      </c>
      <c r="AF1" s="26" t="s">
        <v>784</v>
      </c>
      <c r="AG1" s="59" t="s">
        <v>785</v>
      </c>
      <c r="AH1" s="26" t="s">
        <v>786</v>
      </c>
      <c r="AI1" s="60" t="s">
        <v>787</v>
      </c>
      <c r="AJ1" s="60" t="s">
        <v>788</v>
      </c>
      <c r="AK1" s="64" t="s">
        <v>537</v>
      </c>
    </row>
    <row r="2">
      <c r="A2" s="1" t="s">
        <v>75</v>
      </c>
      <c r="B2" s="88" t="s">
        <v>830</v>
      </c>
      <c r="C2" s="1" t="s">
        <v>114</v>
      </c>
      <c r="D2" s="1" t="s">
        <v>893</v>
      </c>
      <c r="E2" s="1" t="s">
        <v>80</v>
      </c>
      <c r="F2" s="29">
        <f>SUM(H2:AK2)</f>
        <v>1464</v>
      </c>
      <c r="G2" s="1" t="s">
        <v>831</v>
      </c>
      <c r="H2" s="29">
        <v>50.0</v>
      </c>
      <c r="K2" s="29">
        <v>61.0</v>
      </c>
      <c r="P2" s="29">
        <v>117.0</v>
      </c>
      <c r="Q2" s="29">
        <v>29.0</v>
      </c>
      <c r="R2" s="1">
        <v>263.0</v>
      </c>
      <c r="S2" s="29">
        <v>59.0</v>
      </c>
      <c r="V2" s="29">
        <v>100.0</v>
      </c>
      <c r="X2" s="29">
        <v>318.0</v>
      </c>
      <c r="AC2" s="29">
        <v>198.0</v>
      </c>
      <c r="AK2" s="29">
        <v>269.0</v>
      </c>
    </row>
    <row r="3">
      <c r="A3" s="1" t="s">
        <v>113</v>
      </c>
      <c r="B3" s="88" t="s">
        <v>830</v>
      </c>
      <c r="C3" s="1" t="s">
        <v>114</v>
      </c>
      <c r="D3" s="89" t="s">
        <v>116</v>
      </c>
      <c r="E3" s="1" t="s">
        <v>80</v>
      </c>
      <c r="F3" s="90">
        <f t="shared" ref="F3:F32" si="1">SUM(H3:AJ3)</f>
        <v>1187</v>
      </c>
      <c r="G3" s="1" t="s">
        <v>894</v>
      </c>
      <c r="H3" s="11">
        <v>5.0</v>
      </c>
      <c r="I3" s="11">
        <v>2.0</v>
      </c>
      <c r="J3" s="11">
        <v>0.0</v>
      </c>
      <c r="K3" s="11">
        <v>4.0</v>
      </c>
      <c r="L3" s="11">
        <v>0.0</v>
      </c>
      <c r="M3" s="11">
        <v>0.0</v>
      </c>
      <c r="N3" s="11">
        <v>6.0</v>
      </c>
      <c r="O3" s="11">
        <v>7.0</v>
      </c>
      <c r="P3" s="11">
        <v>0.0</v>
      </c>
      <c r="Q3" s="11">
        <v>13.0</v>
      </c>
      <c r="R3" s="11">
        <v>30.0</v>
      </c>
      <c r="S3" s="11">
        <v>17.0</v>
      </c>
      <c r="T3" s="11">
        <v>6.0</v>
      </c>
      <c r="U3" s="11">
        <v>5.0</v>
      </c>
      <c r="V3" s="11">
        <v>82.0</v>
      </c>
      <c r="W3" s="11">
        <v>3.0</v>
      </c>
      <c r="X3" s="11">
        <v>160.0</v>
      </c>
      <c r="Y3" s="11">
        <v>12.0</v>
      </c>
      <c r="Z3" s="11">
        <v>0.0</v>
      </c>
      <c r="AA3" s="11">
        <v>1.0</v>
      </c>
      <c r="AB3" s="11">
        <v>13.0</v>
      </c>
      <c r="AC3" s="11">
        <v>56.0</v>
      </c>
      <c r="AD3" s="11">
        <v>690.0</v>
      </c>
      <c r="AE3" s="11">
        <v>75.0</v>
      </c>
      <c r="AF3" s="11">
        <v>0.0</v>
      </c>
      <c r="AG3" s="11">
        <v>0.0</v>
      </c>
      <c r="AH3" s="11">
        <v>0.0</v>
      </c>
      <c r="AI3" s="11">
        <v>0.0</v>
      </c>
      <c r="AJ3" s="11">
        <v>0.0</v>
      </c>
      <c r="AK3" s="11"/>
    </row>
    <row r="4">
      <c r="A4" s="1" t="s">
        <v>113</v>
      </c>
      <c r="B4" s="88" t="s">
        <v>830</v>
      </c>
      <c r="C4" s="1" t="s">
        <v>114</v>
      </c>
      <c r="D4" s="89" t="s">
        <v>119</v>
      </c>
      <c r="E4" s="1" t="s">
        <v>80</v>
      </c>
      <c r="F4" s="90">
        <f t="shared" si="1"/>
        <v>233</v>
      </c>
      <c r="G4" s="1" t="s">
        <v>894</v>
      </c>
      <c r="H4" s="11">
        <v>35.0</v>
      </c>
      <c r="I4" s="11">
        <v>8.0</v>
      </c>
      <c r="J4" s="11">
        <v>0.0</v>
      </c>
      <c r="K4" s="11">
        <v>28.0</v>
      </c>
      <c r="L4" s="11">
        <v>0.0</v>
      </c>
      <c r="M4" s="11">
        <v>0.0</v>
      </c>
      <c r="N4" s="11">
        <v>2.0</v>
      </c>
      <c r="O4" s="11">
        <v>12.0</v>
      </c>
      <c r="P4" s="11">
        <v>6.0</v>
      </c>
      <c r="Q4" s="11">
        <v>2.0</v>
      </c>
      <c r="R4" s="11">
        <v>21.0</v>
      </c>
      <c r="S4" s="11">
        <v>1.0</v>
      </c>
      <c r="T4" s="11">
        <v>11.0</v>
      </c>
      <c r="U4" s="11">
        <v>4.0</v>
      </c>
      <c r="V4" s="11">
        <v>9.0</v>
      </c>
      <c r="W4" s="11">
        <v>5.0</v>
      </c>
      <c r="X4" s="11">
        <v>3.0</v>
      </c>
      <c r="Y4" s="11">
        <v>0.0</v>
      </c>
      <c r="Z4" s="11">
        <v>1.0</v>
      </c>
      <c r="AA4" s="11">
        <v>4.0</v>
      </c>
      <c r="AB4" s="11">
        <v>36.0</v>
      </c>
      <c r="AC4" s="11">
        <v>23.0</v>
      </c>
      <c r="AD4" s="11">
        <v>14.0</v>
      </c>
      <c r="AE4" s="11">
        <v>8.0</v>
      </c>
      <c r="AF4" s="11">
        <v>0.0</v>
      </c>
      <c r="AG4" s="11">
        <v>0.0</v>
      </c>
      <c r="AH4" s="11">
        <v>0.0</v>
      </c>
      <c r="AI4" s="11">
        <v>0.0</v>
      </c>
      <c r="AJ4" s="11">
        <v>0.0</v>
      </c>
      <c r="AK4" s="11"/>
    </row>
    <row r="5">
      <c r="A5" s="1" t="s">
        <v>113</v>
      </c>
      <c r="B5" s="88" t="s">
        <v>830</v>
      </c>
      <c r="C5" s="1" t="s">
        <v>114</v>
      </c>
      <c r="D5" s="89" t="s">
        <v>895</v>
      </c>
      <c r="E5" s="1" t="s">
        <v>80</v>
      </c>
      <c r="F5" s="90">
        <f t="shared" si="1"/>
        <v>110</v>
      </c>
      <c r="G5" s="1" t="s">
        <v>894</v>
      </c>
      <c r="H5" s="11">
        <v>5.0</v>
      </c>
      <c r="I5" s="11">
        <v>0.0</v>
      </c>
      <c r="J5" s="11">
        <v>0.0</v>
      </c>
      <c r="K5" s="11">
        <v>3.0</v>
      </c>
      <c r="L5" s="11">
        <v>0.0</v>
      </c>
      <c r="M5" s="11">
        <v>0.0</v>
      </c>
      <c r="N5" s="11">
        <v>0.0</v>
      </c>
      <c r="O5" s="11">
        <v>1.0</v>
      </c>
      <c r="P5" s="11">
        <v>0.0</v>
      </c>
      <c r="Q5" s="11">
        <v>6.0</v>
      </c>
      <c r="R5" s="11">
        <v>40.0</v>
      </c>
      <c r="S5" s="11">
        <v>4.0</v>
      </c>
      <c r="T5" s="11">
        <v>0.0</v>
      </c>
      <c r="U5" s="11">
        <v>1.0</v>
      </c>
      <c r="V5" s="11">
        <v>27.0</v>
      </c>
      <c r="W5" s="11">
        <v>2.0</v>
      </c>
      <c r="X5" s="11">
        <v>8.0</v>
      </c>
      <c r="Y5" s="11">
        <v>2.0</v>
      </c>
      <c r="Z5" s="11">
        <v>0.0</v>
      </c>
      <c r="AA5" s="11">
        <v>0.0</v>
      </c>
      <c r="AB5" s="11">
        <v>2.0</v>
      </c>
      <c r="AC5" s="11">
        <v>6.0</v>
      </c>
      <c r="AD5" s="11">
        <v>0.0</v>
      </c>
      <c r="AE5" s="11">
        <v>3.0</v>
      </c>
      <c r="AF5" s="11">
        <v>0.0</v>
      </c>
      <c r="AG5" s="11">
        <v>0.0</v>
      </c>
      <c r="AH5" s="11">
        <v>0.0</v>
      </c>
      <c r="AI5" s="11">
        <v>0.0</v>
      </c>
      <c r="AJ5" s="11">
        <v>0.0</v>
      </c>
      <c r="AK5" s="11"/>
    </row>
    <row r="6">
      <c r="A6" s="1" t="s">
        <v>113</v>
      </c>
      <c r="B6" s="88" t="s">
        <v>830</v>
      </c>
      <c r="C6" s="1" t="s">
        <v>114</v>
      </c>
      <c r="D6" s="89" t="s">
        <v>122</v>
      </c>
      <c r="E6" s="1" t="s">
        <v>80</v>
      </c>
      <c r="F6" s="90">
        <f t="shared" si="1"/>
        <v>352</v>
      </c>
      <c r="G6" s="1" t="s">
        <v>894</v>
      </c>
      <c r="H6" s="11">
        <v>7.0</v>
      </c>
      <c r="I6" s="11">
        <v>6.0</v>
      </c>
      <c r="J6" s="11">
        <v>0.0</v>
      </c>
      <c r="K6" s="11">
        <v>12.0</v>
      </c>
      <c r="L6" s="11">
        <v>0.0</v>
      </c>
      <c r="M6" s="11">
        <v>0.0</v>
      </c>
      <c r="N6" s="11">
        <v>1.0</v>
      </c>
      <c r="O6" s="11">
        <v>6.0</v>
      </c>
      <c r="P6" s="11">
        <v>1.0</v>
      </c>
      <c r="Q6" s="11">
        <v>0.0</v>
      </c>
      <c r="R6" s="11">
        <v>85.0</v>
      </c>
      <c r="S6" s="11">
        <v>1.0</v>
      </c>
      <c r="T6" s="11">
        <v>4.0</v>
      </c>
      <c r="U6" s="11">
        <v>1.0</v>
      </c>
      <c r="V6" s="11">
        <v>14.0</v>
      </c>
      <c r="W6" s="11">
        <v>0.0</v>
      </c>
      <c r="X6" s="11">
        <v>39.0</v>
      </c>
      <c r="Y6" s="11">
        <v>0.0</v>
      </c>
      <c r="Z6" s="11">
        <v>12.0</v>
      </c>
      <c r="AA6" s="11">
        <v>33.0</v>
      </c>
      <c r="AB6" s="11">
        <v>15.0</v>
      </c>
      <c r="AC6" s="11">
        <v>58.0</v>
      </c>
      <c r="AD6" s="11">
        <v>29.0</v>
      </c>
      <c r="AE6" s="11">
        <v>20.0</v>
      </c>
      <c r="AF6" s="11">
        <v>0.0</v>
      </c>
      <c r="AG6" s="11">
        <v>0.0</v>
      </c>
      <c r="AH6" s="11">
        <v>8.0</v>
      </c>
      <c r="AI6" s="11">
        <v>0.0</v>
      </c>
      <c r="AJ6" s="11">
        <v>0.0</v>
      </c>
      <c r="AK6" s="11"/>
    </row>
    <row r="7">
      <c r="A7" s="1" t="s">
        <v>113</v>
      </c>
      <c r="B7" s="88" t="s">
        <v>830</v>
      </c>
      <c r="C7" s="1" t="s">
        <v>114</v>
      </c>
      <c r="D7" s="89" t="s">
        <v>123</v>
      </c>
      <c r="E7" s="1" t="s">
        <v>80</v>
      </c>
      <c r="F7" s="90">
        <f t="shared" si="1"/>
        <v>687</v>
      </c>
      <c r="G7" s="1" t="s">
        <v>894</v>
      </c>
      <c r="H7" s="11">
        <v>30.0</v>
      </c>
      <c r="I7" s="11">
        <v>11.0</v>
      </c>
      <c r="J7" s="11">
        <v>0.0</v>
      </c>
      <c r="K7" s="11">
        <v>57.0</v>
      </c>
      <c r="L7" s="11">
        <v>0.0</v>
      </c>
      <c r="M7" s="11">
        <v>2.0</v>
      </c>
      <c r="N7" s="11">
        <v>10.0</v>
      </c>
      <c r="O7" s="11">
        <v>18.0</v>
      </c>
      <c r="P7" s="11">
        <v>0.0</v>
      </c>
      <c r="Q7" s="11">
        <v>2.0</v>
      </c>
      <c r="R7" s="11">
        <v>101.0</v>
      </c>
      <c r="S7" s="11">
        <v>0.0</v>
      </c>
      <c r="T7" s="11">
        <v>1.0</v>
      </c>
      <c r="U7" s="11">
        <v>38.0</v>
      </c>
      <c r="V7" s="11">
        <v>206.0</v>
      </c>
      <c r="W7" s="11">
        <v>0.0</v>
      </c>
      <c r="X7" s="11">
        <v>15.0</v>
      </c>
      <c r="Y7" s="11">
        <v>10.0</v>
      </c>
      <c r="Z7" s="11">
        <v>0.0</v>
      </c>
      <c r="AA7" s="11">
        <v>12.0</v>
      </c>
      <c r="AB7" s="11">
        <v>48.0</v>
      </c>
      <c r="AC7" s="11">
        <v>57.0</v>
      </c>
      <c r="AD7" s="11">
        <v>58.0</v>
      </c>
      <c r="AE7" s="11">
        <v>2.0</v>
      </c>
      <c r="AF7" s="11">
        <v>0.0</v>
      </c>
      <c r="AG7" s="11">
        <v>2.0</v>
      </c>
      <c r="AH7" s="11">
        <v>7.0</v>
      </c>
      <c r="AI7" s="11">
        <v>0.0</v>
      </c>
      <c r="AJ7" s="11">
        <v>0.0</v>
      </c>
      <c r="AK7" s="11"/>
    </row>
    <row r="8">
      <c r="A8" s="1" t="s">
        <v>113</v>
      </c>
      <c r="B8" s="88" t="s">
        <v>830</v>
      </c>
      <c r="C8" s="1" t="s">
        <v>114</v>
      </c>
      <c r="D8" s="89" t="s">
        <v>124</v>
      </c>
      <c r="E8" s="1" t="s">
        <v>80</v>
      </c>
      <c r="F8" s="90">
        <f t="shared" si="1"/>
        <v>727</v>
      </c>
      <c r="G8" s="1" t="s">
        <v>894</v>
      </c>
      <c r="H8" s="11">
        <v>55.0</v>
      </c>
      <c r="I8" s="11">
        <v>31.0</v>
      </c>
      <c r="J8" s="11">
        <v>1.0</v>
      </c>
      <c r="K8" s="11">
        <v>8.0</v>
      </c>
      <c r="L8" s="11">
        <v>2.0</v>
      </c>
      <c r="M8" s="11">
        <v>2.0</v>
      </c>
      <c r="N8" s="11">
        <v>4.0</v>
      </c>
      <c r="O8" s="11">
        <v>15.0</v>
      </c>
      <c r="P8" s="11">
        <v>4.0</v>
      </c>
      <c r="Q8" s="11">
        <v>47.0</v>
      </c>
      <c r="R8" s="11">
        <v>236.0</v>
      </c>
      <c r="S8" s="11">
        <v>5.0</v>
      </c>
      <c r="T8" s="11">
        <v>2.0</v>
      </c>
      <c r="U8" s="11">
        <v>8.0</v>
      </c>
      <c r="V8" s="11">
        <v>34.0</v>
      </c>
      <c r="W8" s="11">
        <v>1.0</v>
      </c>
      <c r="X8" s="11">
        <v>10.0</v>
      </c>
      <c r="Y8" s="11">
        <v>4.0</v>
      </c>
      <c r="Z8" s="11">
        <v>0.0</v>
      </c>
      <c r="AA8" s="11">
        <v>1.0</v>
      </c>
      <c r="AB8" s="11">
        <v>24.0</v>
      </c>
      <c r="AC8" s="11">
        <v>133.0</v>
      </c>
      <c r="AD8" s="11">
        <v>94.0</v>
      </c>
      <c r="AE8" s="11">
        <v>0.0</v>
      </c>
      <c r="AF8" s="11">
        <v>0.0</v>
      </c>
      <c r="AG8" s="11">
        <v>1.0</v>
      </c>
      <c r="AH8" s="11">
        <v>5.0</v>
      </c>
      <c r="AI8" s="11">
        <v>0.0</v>
      </c>
      <c r="AJ8" s="11">
        <v>0.0</v>
      </c>
      <c r="AK8" s="11"/>
    </row>
    <row r="9">
      <c r="A9" s="1" t="s">
        <v>113</v>
      </c>
      <c r="B9" s="88" t="s">
        <v>830</v>
      </c>
      <c r="C9" s="1" t="s">
        <v>114</v>
      </c>
      <c r="D9" s="89" t="s">
        <v>125</v>
      </c>
      <c r="E9" s="1" t="s">
        <v>80</v>
      </c>
      <c r="F9" s="90">
        <f t="shared" si="1"/>
        <v>114</v>
      </c>
      <c r="G9" s="1" t="s">
        <v>894</v>
      </c>
      <c r="H9" s="11">
        <v>6.0</v>
      </c>
      <c r="I9" s="11">
        <v>2.0</v>
      </c>
      <c r="J9" s="11">
        <v>0.0</v>
      </c>
      <c r="K9" s="11">
        <v>10.0</v>
      </c>
      <c r="L9" s="11">
        <v>0.0</v>
      </c>
      <c r="M9" s="11">
        <v>1.0</v>
      </c>
      <c r="N9" s="11">
        <v>3.0</v>
      </c>
      <c r="O9" s="11">
        <v>0.0</v>
      </c>
      <c r="P9" s="11">
        <v>0.0</v>
      </c>
      <c r="Q9" s="11">
        <v>0.0</v>
      </c>
      <c r="R9" s="11">
        <v>32.0</v>
      </c>
      <c r="S9" s="11">
        <v>0.0</v>
      </c>
      <c r="T9" s="11">
        <v>2.0</v>
      </c>
      <c r="U9" s="11">
        <v>0.0</v>
      </c>
      <c r="V9" s="11">
        <v>23.0</v>
      </c>
      <c r="W9" s="11">
        <v>0.0</v>
      </c>
      <c r="X9" s="11">
        <v>2.0</v>
      </c>
      <c r="Y9" s="11">
        <v>1.0</v>
      </c>
      <c r="Z9" s="11">
        <v>0.0</v>
      </c>
      <c r="AA9" s="11">
        <v>1.0</v>
      </c>
      <c r="AB9" s="11">
        <v>3.0</v>
      </c>
      <c r="AC9" s="11">
        <v>23.0</v>
      </c>
      <c r="AD9" s="11">
        <v>5.0</v>
      </c>
      <c r="AE9" s="11">
        <v>0.0</v>
      </c>
      <c r="AF9" s="11">
        <v>0.0</v>
      </c>
      <c r="AG9" s="11">
        <v>0.0</v>
      </c>
      <c r="AH9" s="11">
        <v>0.0</v>
      </c>
      <c r="AI9" s="11">
        <v>0.0</v>
      </c>
      <c r="AJ9" s="11">
        <v>0.0</v>
      </c>
      <c r="AK9" s="11"/>
    </row>
    <row r="10">
      <c r="A10" s="1" t="s">
        <v>113</v>
      </c>
      <c r="B10" s="88" t="s">
        <v>830</v>
      </c>
      <c r="C10" s="1" t="s">
        <v>114</v>
      </c>
      <c r="D10" s="89" t="s">
        <v>127</v>
      </c>
      <c r="E10" s="1" t="s">
        <v>80</v>
      </c>
      <c r="F10" s="90">
        <f t="shared" si="1"/>
        <v>54</v>
      </c>
      <c r="G10" s="1" t="s">
        <v>894</v>
      </c>
      <c r="H10" s="11">
        <v>2.0</v>
      </c>
      <c r="I10" s="11">
        <v>0.0</v>
      </c>
      <c r="J10" s="11">
        <v>0.0</v>
      </c>
      <c r="K10" s="11">
        <v>1.0</v>
      </c>
      <c r="L10" s="11">
        <v>0.0</v>
      </c>
      <c r="M10" s="11">
        <v>0.0</v>
      </c>
      <c r="N10" s="11">
        <v>1.0</v>
      </c>
      <c r="O10" s="11">
        <v>0.0</v>
      </c>
      <c r="P10" s="11">
        <v>0.0</v>
      </c>
      <c r="Q10" s="11">
        <v>0.0</v>
      </c>
      <c r="R10" s="11">
        <v>10.0</v>
      </c>
      <c r="S10" s="11">
        <v>0.0</v>
      </c>
      <c r="T10" s="11">
        <v>0.0</v>
      </c>
      <c r="U10" s="11">
        <v>0.0</v>
      </c>
      <c r="V10" s="11">
        <v>9.0</v>
      </c>
      <c r="W10" s="11">
        <v>0.0</v>
      </c>
      <c r="X10" s="11">
        <v>3.0</v>
      </c>
      <c r="Y10" s="11">
        <v>5.0</v>
      </c>
      <c r="Z10" s="11">
        <v>0.0</v>
      </c>
      <c r="AA10" s="11">
        <v>0.0</v>
      </c>
      <c r="AB10" s="11">
        <v>0.0</v>
      </c>
      <c r="AC10" s="11">
        <v>14.0</v>
      </c>
      <c r="AD10" s="11">
        <v>5.0</v>
      </c>
      <c r="AE10" s="11">
        <v>2.0</v>
      </c>
      <c r="AF10" s="11">
        <v>0.0</v>
      </c>
      <c r="AG10" s="11">
        <v>0.0</v>
      </c>
      <c r="AH10" s="11">
        <v>2.0</v>
      </c>
      <c r="AI10" s="11">
        <v>0.0</v>
      </c>
      <c r="AJ10" s="11">
        <v>0.0</v>
      </c>
      <c r="AK10" s="11"/>
    </row>
    <row r="11">
      <c r="A11" s="1" t="s">
        <v>113</v>
      </c>
      <c r="B11" s="88" t="s">
        <v>830</v>
      </c>
      <c r="C11" s="1" t="s">
        <v>114</v>
      </c>
      <c r="D11" s="89" t="s">
        <v>128</v>
      </c>
      <c r="E11" s="1" t="s">
        <v>80</v>
      </c>
      <c r="F11" s="90">
        <f t="shared" si="1"/>
        <v>83</v>
      </c>
      <c r="G11" s="1" t="s">
        <v>894</v>
      </c>
      <c r="H11" s="11">
        <v>3.0</v>
      </c>
      <c r="I11" s="11">
        <v>1.0</v>
      </c>
      <c r="J11" s="11">
        <v>0.0</v>
      </c>
      <c r="K11" s="11">
        <v>2.0</v>
      </c>
      <c r="L11" s="11">
        <v>0.0</v>
      </c>
      <c r="M11" s="11">
        <v>0.0</v>
      </c>
      <c r="N11" s="11">
        <v>0.0</v>
      </c>
      <c r="O11" s="11">
        <v>1.0</v>
      </c>
      <c r="P11" s="11">
        <v>0.0</v>
      </c>
      <c r="Q11" s="11">
        <v>0.0</v>
      </c>
      <c r="R11" s="11">
        <v>12.0</v>
      </c>
      <c r="S11" s="11">
        <v>0.0</v>
      </c>
      <c r="T11" s="11">
        <v>1.0</v>
      </c>
      <c r="U11" s="11">
        <v>1.0</v>
      </c>
      <c r="V11" s="11">
        <v>10.0</v>
      </c>
      <c r="W11" s="11">
        <v>0.0</v>
      </c>
      <c r="X11" s="11">
        <v>21.0</v>
      </c>
      <c r="Y11" s="11">
        <v>0.0</v>
      </c>
      <c r="Z11" s="11">
        <v>0.0</v>
      </c>
      <c r="AA11" s="11">
        <v>1.0</v>
      </c>
      <c r="AB11" s="11">
        <v>1.0</v>
      </c>
      <c r="AC11" s="11">
        <v>3.0</v>
      </c>
      <c r="AD11" s="11">
        <v>13.0</v>
      </c>
      <c r="AE11" s="11">
        <v>12.0</v>
      </c>
      <c r="AF11" s="11">
        <v>0.0</v>
      </c>
      <c r="AG11" s="11">
        <v>0.0</v>
      </c>
      <c r="AH11" s="11">
        <v>1.0</v>
      </c>
      <c r="AI11" s="11">
        <v>0.0</v>
      </c>
      <c r="AJ11" s="11">
        <v>0.0</v>
      </c>
      <c r="AK11" s="11"/>
    </row>
    <row r="12">
      <c r="A12" s="1" t="s">
        <v>113</v>
      </c>
      <c r="B12" s="88" t="s">
        <v>830</v>
      </c>
      <c r="C12" s="1" t="s">
        <v>114</v>
      </c>
      <c r="D12" s="89" t="s">
        <v>129</v>
      </c>
      <c r="E12" s="1" t="s">
        <v>80</v>
      </c>
      <c r="F12" s="90">
        <f t="shared" si="1"/>
        <v>1287</v>
      </c>
      <c r="G12" s="1" t="s">
        <v>894</v>
      </c>
      <c r="H12" s="11">
        <v>31.0</v>
      </c>
      <c r="I12" s="11">
        <v>17.0</v>
      </c>
      <c r="J12" s="11">
        <v>0.0</v>
      </c>
      <c r="K12" s="11">
        <v>67.0</v>
      </c>
      <c r="L12" s="11">
        <v>0.0</v>
      </c>
      <c r="M12" s="11">
        <v>4.0</v>
      </c>
      <c r="N12" s="11">
        <v>30.0</v>
      </c>
      <c r="O12" s="11">
        <v>18.0</v>
      </c>
      <c r="P12" s="11">
        <v>3.0</v>
      </c>
      <c r="Q12" s="11">
        <v>25.0</v>
      </c>
      <c r="R12" s="11">
        <v>100.0</v>
      </c>
      <c r="S12" s="11">
        <v>0.0</v>
      </c>
      <c r="T12" s="11">
        <v>68.0</v>
      </c>
      <c r="U12" s="11">
        <v>30.0</v>
      </c>
      <c r="V12" s="11">
        <v>92.0</v>
      </c>
      <c r="W12" s="11">
        <v>2.0</v>
      </c>
      <c r="X12" s="11">
        <v>429.0</v>
      </c>
      <c r="Y12" s="11">
        <v>10.0</v>
      </c>
      <c r="Z12" s="11">
        <v>3.0</v>
      </c>
      <c r="AA12" s="11">
        <v>9.0</v>
      </c>
      <c r="AB12" s="11">
        <v>151.0</v>
      </c>
      <c r="AC12" s="11">
        <v>77.0</v>
      </c>
      <c r="AD12" s="11">
        <v>91.0</v>
      </c>
      <c r="AE12" s="11">
        <v>14.0</v>
      </c>
      <c r="AF12" s="11">
        <v>6.0</v>
      </c>
      <c r="AG12" s="11">
        <v>2.0</v>
      </c>
      <c r="AH12" s="11">
        <v>7.0</v>
      </c>
      <c r="AI12" s="11">
        <v>1.0</v>
      </c>
      <c r="AJ12" s="11">
        <v>0.0</v>
      </c>
      <c r="AK12" s="11"/>
    </row>
    <row r="13">
      <c r="A13" s="1" t="s">
        <v>113</v>
      </c>
      <c r="B13" s="88" t="s">
        <v>830</v>
      </c>
      <c r="C13" s="1" t="s">
        <v>114</v>
      </c>
      <c r="D13" s="89" t="s">
        <v>130</v>
      </c>
      <c r="E13" s="1" t="s">
        <v>80</v>
      </c>
      <c r="F13" s="90">
        <f t="shared" si="1"/>
        <v>1414</v>
      </c>
      <c r="G13" s="1" t="s">
        <v>894</v>
      </c>
      <c r="H13" s="11">
        <v>91.0</v>
      </c>
      <c r="I13" s="11">
        <v>44.0</v>
      </c>
      <c r="J13" s="11">
        <v>0.0</v>
      </c>
      <c r="K13" s="11">
        <v>98.0</v>
      </c>
      <c r="L13" s="11">
        <v>0.0</v>
      </c>
      <c r="M13" s="11">
        <v>21.0</v>
      </c>
      <c r="N13" s="11">
        <v>20.0</v>
      </c>
      <c r="O13" s="11">
        <v>6.0</v>
      </c>
      <c r="P13" s="11">
        <v>1.0</v>
      </c>
      <c r="Q13" s="11">
        <v>9.0</v>
      </c>
      <c r="R13" s="11">
        <v>48.0</v>
      </c>
      <c r="S13" s="11">
        <v>3.0</v>
      </c>
      <c r="T13" s="11">
        <v>52.0</v>
      </c>
      <c r="U13" s="11">
        <v>32.0</v>
      </c>
      <c r="V13" s="11">
        <v>104.0</v>
      </c>
      <c r="W13" s="11">
        <v>4.0</v>
      </c>
      <c r="X13" s="11">
        <v>32.0</v>
      </c>
      <c r="Y13" s="11">
        <v>15.0</v>
      </c>
      <c r="Z13" s="11">
        <v>4.0</v>
      </c>
      <c r="AA13" s="11">
        <v>17.0</v>
      </c>
      <c r="AB13" s="11">
        <v>176.0</v>
      </c>
      <c r="AC13" s="11">
        <v>215.0</v>
      </c>
      <c r="AD13" s="11">
        <v>409.0</v>
      </c>
      <c r="AE13" s="11">
        <v>10.0</v>
      </c>
      <c r="AF13" s="11">
        <v>0.0</v>
      </c>
      <c r="AG13" s="11">
        <v>0.0</v>
      </c>
      <c r="AH13" s="11">
        <v>3.0</v>
      </c>
      <c r="AI13" s="11">
        <v>0.0</v>
      </c>
      <c r="AJ13" s="11">
        <v>0.0</v>
      </c>
      <c r="AK13" s="11"/>
    </row>
    <row r="14">
      <c r="A14" s="1" t="s">
        <v>113</v>
      </c>
      <c r="B14" s="88" t="s">
        <v>830</v>
      </c>
      <c r="C14" s="1" t="s">
        <v>114</v>
      </c>
      <c r="D14" s="89" t="s">
        <v>131</v>
      </c>
      <c r="E14" s="1" t="s">
        <v>80</v>
      </c>
      <c r="F14" s="90">
        <f t="shared" si="1"/>
        <v>487</v>
      </c>
      <c r="G14" s="1" t="s">
        <v>894</v>
      </c>
      <c r="H14" s="11">
        <v>10.0</v>
      </c>
      <c r="I14" s="11">
        <v>2.0</v>
      </c>
      <c r="J14" s="11">
        <v>0.0</v>
      </c>
      <c r="K14" s="11">
        <v>12.0</v>
      </c>
      <c r="L14" s="11">
        <v>0.0</v>
      </c>
      <c r="M14" s="11">
        <v>0.0</v>
      </c>
      <c r="N14" s="11">
        <v>0.0</v>
      </c>
      <c r="O14" s="11">
        <v>3.0</v>
      </c>
      <c r="P14" s="11">
        <v>1.0</v>
      </c>
      <c r="Q14" s="11">
        <v>15.0</v>
      </c>
      <c r="R14" s="11">
        <v>19.0</v>
      </c>
      <c r="S14" s="11">
        <v>4.0</v>
      </c>
      <c r="T14" s="11">
        <v>3.0</v>
      </c>
      <c r="U14" s="11">
        <v>1.0</v>
      </c>
      <c r="V14" s="11">
        <v>20.0</v>
      </c>
      <c r="W14" s="11">
        <v>3.0</v>
      </c>
      <c r="X14" s="11">
        <v>216.0</v>
      </c>
      <c r="Y14" s="11">
        <v>10.0</v>
      </c>
      <c r="Z14" s="11">
        <v>0.0</v>
      </c>
      <c r="AA14" s="11">
        <v>0.0</v>
      </c>
      <c r="AB14" s="11">
        <v>10.0</v>
      </c>
      <c r="AC14" s="11">
        <v>36.0</v>
      </c>
      <c r="AD14" s="11">
        <v>28.0</v>
      </c>
      <c r="AE14" s="11">
        <v>92.0</v>
      </c>
      <c r="AF14" s="11">
        <v>0.0</v>
      </c>
      <c r="AG14" s="11">
        <v>0.0</v>
      </c>
      <c r="AH14" s="11">
        <v>2.0</v>
      </c>
      <c r="AI14" s="11">
        <v>0.0</v>
      </c>
      <c r="AJ14" s="11">
        <v>0.0</v>
      </c>
      <c r="AK14" s="11"/>
    </row>
    <row r="15">
      <c r="A15" s="1" t="s">
        <v>113</v>
      </c>
      <c r="B15" s="88" t="s">
        <v>830</v>
      </c>
      <c r="C15" s="1" t="s">
        <v>114</v>
      </c>
      <c r="D15" s="89" t="s">
        <v>132</v>
      </c>
      <c r="E15" s="1" t="s">
        <v>80</v>
      </c>
      <c r="F15" s="90">
        <f t="shared" si="1"/>
        <v>707</v>
      </c>
      <c r="G15" s="1" t="s">
        <v>894</v>
      </c>
      <c r="H15" s="11">
        <v>5.0</v>
      </c>
      <c r="I15" s="11">
        <v>5.0</v>
      </c>
      <c r="J15" s="11">
        <v>0.0</v>
      </c>
      <c r="K15" s="11">
        <v>4.0</v>
      </c>
      <c r="L15" s="11">
        <v>0.0</v>
      </c>
      <c r="M15" s="11">
        <v>0.0</v>
      </c>
      <c r="N15" s="11">
        <v>1.0</v>
      </c>
      <c r="O15" s="11">
        <v>2.0</v>
      </c>
      <c r="P15" s="11">
        <v>0.0</v>
      </c>
      <c r="Q15" s="11">
        <v>8.0</v>
      </c>
      <c r="R15" s="11">
        <v>39.0</v>
      </c>
      <c r="S15" s="11">
        <v>2.0</v>
      </c>
      <c r="T15" s="11">
        <v>2.0</v>
      </c>
      <c r="U15" s="11">
        <v>0.0</v>
      </c>
      <c r="V15" s="11">
        <v>73.0</v>
      </c>
      <c r="W15" s="11">
        <v>1.0</v>
      </c>
      <c r="X15" s="11">
        <v>64.0</v>
      </c>
      <c r="Y15" s="11">
        <v>15.0</v>
      </c>
      <c r="Z15" s="11">
        <v>0.0</v>
      </c>
      <c r="AA15" s="11">
        <v>1.0</v>
      </c>
      <c r="AB15" s="11">
        <v>11.0</v>
      </c>
      <c r="AC15" s="11">
        <v>39.0</v>
      </c>
      <c r="AD15" s="11">
        <v>50.0</v>
      </c>
      <c r="AE15" s="11">
        <v>384.0</v>
      </c>
      <c r="AF15" s="11">
        <v>0.0</v>
      </c>
      <c r="AG15" s="11">
        <v>0.0</v>
      </c>
      <c r="AH15" s="11">
        <v>1.0</v>
      </c>
      <c r="AI15" s="11">
        <v>0.0</v>
      </c>
      <c r="AJ15" s="11">
        <v>0.0</v>
      </c>
      <c r="AK15" s="11"/>
    </row>
    <row r="16">
      <c r="A16" s="1" t="s">
        <v>113</v>
      </c>
      <c r="B16" s="88" t="s">
        <v>830</v>
      </c>
      <c r="C16" s="1" t="s">
        <v>114</v>
      </c>
      <c r="D16" s="89" t="s">
        <v>133</v>
      </c>
      <c r="E16" s="1" t="s">
        <v>80</v>
      </c>
      <c r="F16" s="90">
        <f t="shared" si="1"/>
        <v>1967</v>
      </c>
      <c r="G16" s="1" t="s">
        <v>894</v>
      </c>
      <c r="H16" s="11">
        <v>93.0</v>
      </c>
      <c r="I16" s="11">
        <v>33.0</v>
      </c>
      <c r="J16" s="11">
        <v>0.0</v>
      </c>
      <c r="K16" s="11">
        <v>12.0</v>
      </c>
      <c r="L16" s="11">
        <v>0.0</v>
      </c>
      <c r="M16" s="11">
        <v>0.0</v>
      </c>
      <c r="N16" s="11">
        <v>6.0</v>
      </c>
      <c r="O16" s="11">
        <v>36.0</v>
      </c>
      <c r="P16" s="11">
        <v>0.0</v>
      </c>
      <c r="Q16" s="11">
        <v>20.0</v>
      </c>
      <c r="R16" s="11">
        <v>90.0</v>
      </c>
      <c r="S16" s="11">
        <v>14.0</v>
      </c>
      <c r="T16" s="11">
        <v>3.0</v>
      </c>
      <c r="U16" s="11">
        <v>41.0</v>
      </c>
      <c r="V16" s="11">
        <v>159.0</v>
      </c>
      <c r="W16" s="11">
        <v>5.0</v>
      </c>
      <c r="X16" s="11">
        <v>1018.0</v>
      </c>
      <c r="Y16" s="11">
        <v>44.0</v>
      </c>
      <c r="Z16" s="11">
        <v>0.0</v>
      </c>
      <c r="AA16" s="11">
        <v>2.0</v>
      </c>
      <c r="AB16" s="11">
        <v>83.0</v>
      </c>
      <c r="AC16" s="11">
        <v>120.0</v>
      </c>
      <c r="AD16" s="11">
        <v>150.0</v>
      </c>
      <c r="AE16" s="11">
        <v>10.0</v>
      </c>
      <c r="AF16" s="11">
        <v>0.0</v>
      </c>
      <c r="AG16" s="11">
        <v>25.0</v>
      </c>
      <c r="AH16" s="11">
        <v>1.0</v>
      </c>
      <c r="AI16" s="11">
        <v>0.0</v>
      </c>
      <c r="AJ16" s="11">
        <v>2.0</v>
      </c>
      <c r="AK16" s="11"/>
    </row>
    <row r="17">
      <c r="A17" s="1" t="s">
        <v>113</v>
      </c>
      <c r="B17" s="88" t="s">
        <v>830</v>
      </c>
      <c r="C17" s="1" t="s">
        <v>114</v>
      </c>
      <c r="D17" s="89" t="s">
        <v>134</v>
      </c>
      <c r="E17" s="1" t="s">
        <v>80</v>
      </c>
      <c r="F17" s="90">
        <f t="shared" si="1"/>
        <v>245</v>
      </c>
      <c r="G17" s="1" t="s">
        <v>894</v>
      </c>
      <c r="H17" s="11">
        <v>12.0</v>
      </c>
      <c r="I17" s="11">
        <v>2.0</v>
      </c>
      <c r="J17" s="11">
        <v>0.0</v>
      </c>
      <c r="K17" s="11">
        <v>2.0</v>
      </c>
      <c r="L17" s="11">
        <v>0.0</v>
      </c>
      <c r="M17" s="11">
        <v>0.0</v>
      </c>
      <c r="N17" s="11">
        <v>0.0</v>
      </c>
      <c r="O17" s="11">
        <v>1.0</v>
      </c>
      <c r="P17" s="11">
        <v>0.0</v>
      </c>
      <c r="Q17" s="11">
        <v>26.0</v>
      </c>
      <c r="R17" s="11">
        <v>69.0</v>
      </c>
      <c r="S17" s="11">
        <v>1.0</v>
      </c>
      <c r="T17" s="11">
        <v>1.0</v>
      </c>
      <c r="U17" s="11">
        <v>0.0</v>
      </c>
      <c r="V17" s="11">
        <v>22.0</v>
      </c>
      <c r="W17" s="11">
        <v>2.0</v>
      </c>
      <c r="X17" s="11">
        <v>28.0</v>
      </c>
      <c r="Y17" s="11">
        <v>3.0</v>
      </c>
      <c r="Z17" s="11">
        <v>0.0</v>
      </c>
      <c r="AA17" s="11">
        <v>0.0</v>
      </c>
      <c r="AB17" s="11">
        <v>4.0</v>
      </c>
      <c r="AC17" s="11">
        <v>28.0</v>
      </c>
      <c r="AD17" s="11">
        <v>31.0</v>
      </c>
      <c r="AE17" s="11">
        <v>13.0</v>
      </c>
      <c r="AF17" s="11">
        <v>0.0</v>
      </c>
      <c r="AG17" s="11">
        <v>0.0</v>
      </c>
      <c r="AH17" s="11">
        <v>0.0</v>
      </c>
      <c r="AI17" s="11">
        <v>0.0</v>
      </c>
      <c r="AJ17" s="11">
        <v>0.0</v>
      </c>
      <c r="AK17" s="11"/>
    </row>
    <row r="18">
      <c r="A18" s="1" t="s">
        <v>113</v>
      </c>
      <c r="B18" s="88" t="s">
        <v>830</v>
      </c>
      <c r="C18" s="1" t="s">
        <v>114</v>
      </c>
      <c r="D18" s="89" t="s">
        <v>135</v>
      </c>
      <c r="E18" s="1" t="s">
        <v>80</v>
      </c>
      <c r="F18" s="90">
        <f t="shared" si="1"/>
        <v>849</v>
      </c>
      <c r="G18" s="1" t="s">
        <v>894</v>
      </c>
      <c r="H18" s="11">
        <v>24.0</v>
      </c>
      <c r="I18" s="11">
        <v>1.0</v>
      </c>
      <c r="J18" s="11">
        <v>0.0</v>
      </c>
      <c r="K18" s="11">
        <v>19.0</v>
      </c>
      <c r="L18" s="11">
        <v>0.0</v>
      </c>
      <c r="M18" s="11">
        <v>3.0</v>
      </c>
      <c r="N18" s="11">
        <v>5.0</v>
      </c>
      <c r="O18" s="11">
        <v>27.0</v>
      </c>
      <c r="P18" s="11">
        <v>1.0</v>
      </c>
      <c r="Q18" s="11">
        <v>46.0</v>
      </c>
      <c r="R18" s="11">
        <v>126.0</v>
      </c>
      <c r="S18" s="11">
        <v>3.0</v>
      </c>
      <c r="T18" s="11">
        <v>1.0</v>
      </c>
      <c r="U18" s="11">
        <v>8.0</v>
      </c>
      <c r="V18" s="11">
        <v>131.0</v>
      </c>
      <c r="W18" s="11">
        <v>3.0</v>
      </c>
      <c r="X18" s="11">
        <v>129.0</v>
      </c>
      <c r="Y18" s="11">
        <v>16.0</v>
      </c>
      <c r="Z18" s="11">
        <v>1.0</v>
      </c>
      <c r="AA18" s="11">
        <v>0.0</v>
      </c>
      <c r="AB18" s="11">
        <v>23.0</v>
      </c>
      <c r="AC18" s="11">
        <v>156.0</v>
      </c>
      <c r="AD18" s="11">
        <v>18.0</v>
      </c>
      <c r="AE18" s="11">
        <v>93.0</v>
      </c>
      <c r="AF18" s="11">
        <v>0.0</v>
      </c>
      <c r="AG18" s="11">
        <v>7.0</v>
      </c>
      <c r="AH18" s="11">
        <v>8.0</v>
      </c>
      <c r="AI18" s="11">
        <v>0.0</v>
      </c>
      <c r="AJ18" s="11">
        <v>0.0</v>
      </c>
      <c r="AK18" s="11"/>
    </row>
    <row r="19">
      <c r="A19" s="1" t="s">
        <v>113</v>
      </c>
      <c r="B19" s="88" t="s">
        <v>830</v>
      </c>
      <c r="C19" s="1" t="s">
        <v>114</v>
      </c>
      <c r="D19" s="89" t="s">
        <v>136</v>
      </c>
      <c r="E19" s="1" t="s">
        <v>80</v>
      </c>
      <c r="F19" s="90">
        <f t="shared" si="1"/>
        <v>115</v>
      </c>
      <c r="G19" s="1" t="s">
        <v>894</v>
      </c>
      <c r="H19" s="11">
        <v>28.0</v>
      </c>
      <c r="I19" s="11">
        <v>2.0</v>
      </c>
      <c r="J19" s="11">
        <v>0.0</v>
      </c>
      <c r="K19" s="11">
        <v>1.0</v>
      </c>
      <c r="L19" s="11">
        <v>0.0</v>
      </c>
      <c r="M19" s="11">
        <v>0.0</v>
      </c>
      <c r="N19" s="11">
        <v>0.0</v>
      </c>
      <c r="O19" s="11">
        <v>1.0</v>
      </c>
      <c r="P19" s="11">
        <v>0.0</v>
      </c>
      <c r="Q19" s="11">
        <v>6.0</v>
      </c>
      <c r="R19" s="11">
        <v>27.0</v>
      </c>
      <c r="S19" s="11">
        <v>5.0</v>
      </c>
      <c r="T19" s="11">
        <v>0.0</v>
      </c>
      <c r="U19" s="11">
        <v>1.0</v>
      </c>
      <c r="V19" s="11">
        <v>11.0</v>
      </c>
      <c r="W19" s="11">
        <v>0.0</v>
      </c>
      <c r="X19" s="11">
        <v>5.0</v>
      </c>
      <c r="Y19" s="11">
        <v>4.0</v>
      </c>
      <c r="Z19" s="11">
        <v>0.0</v>
      </c>
      <c r="AA19" s="11">
        <v>0.0</v>
      </c>
      <c r="AB19" s="11">
        <v>0.0</v>
      </c>
      <c r="AC19" s="11">
        <v>11.0</v>
      </c>
      <c r="AD19" s="11">
        <v>0.0</v>
      </c>
      <c r="AE19" s="11">
        <v>1.0</v>
      </c>
      <c r="AF19" s="11">
        <v>0.0</v>
      </c>
      <c r="AG19" s="11">
        <v>1.0</v>
      </c>
      <c r="AH19" s="11">
        <v>11.0</v>
      </c>
      <c r="AI19" s="11">
        <v>0.0</v>
      </c>
      <c r="AJ19" s="11">
        <v>0.0</v>
      </c>
      <c r="AK19" s="11"/>
    </row>
    <row r="20">
      <c r="A20" s="1" t="s">
        <v>113</v>
      </c>
      <c r="B20" s="88" t="s">
        <v>830</v>
      </c>
      <c r="C20" s="1" t="s">
        <v>114</v>
      </c>
      <c r="D20" s="89" t="s">
        <v>137</v>
      </c>
      <c r="E20" s="1" t="s">
        <v>80</v>
      </c>
      <c r="F20" s="90">
        <f t="shared" si="1"/>
        <v>463</v>
      </c>
      <c r="G20" s="1" t="s">
        <v>894</v>
      </c>
      <c r="H20" s="11">
        <v>10.0</v>
      </c>
      <c r="I20" s="11">
        <v>5.0</v>
      </c>
      <c r="J20" s="11">
        <v>0.0</v>
      </c>
      <c r="K20" s="11">
        <v>2.0</v>
      </c>
      <c r="L20" s="11">
        <v>0.0</v>
      </c>
      <c r="M20" s="11">
        <v>0.0</v>
      </c>
      <c r="N20" s="11">
        <v>0.0</v>
      </c>
      <c r="O20" s="11">
        <v>0.0</v>
      </c>
      <c r="P20" s="11">
        <v>0.0</v>
      </c>
      <c r="Q20" s="11">
        <v>13.0</v>
      </c>
      <c r="R20" s="11">
        <v>15.0</v>
      </c>
      <c r="S20" s="11">
        <v>0.0</v>
      </c>
      <c r="T20" s="11">
        <v>0.0</v>
      </c>
      <c r="U20" s="11">
        <v>2.0</v>
      </c>
      <c r="V20" s="11">
        <v>83.0</v>
      </c>
      <c r="W20" s="11">
        <v>0.0</v>
      </c>
      <c r="X20" s="11">
        <v>232.0</v>
      </c>
      <c r="Y20" s="11">
        <v>26.0</v>
      </c>
      <c r="Z20" s="11">
        <v>7.0</v>
      </c>
      <c r="AA20" s="11">
        <v>0.0</v>
      </c>
      <c r="AB20" s="11">
        <v>6.0</v>
      </c>
      <c r="AC20" s="11">
        <v>7.0</v>
      </c>
      <c r="AD20" s="11">
        <v>12.0</v>
      </c>
      <c r="AE20" s="11">
        <v>41.0</v>
      </c>
      <c r="AF20" s="11">
        <v>1.0</v>
      </c>
      <c r="AG20" s="11">
        <v>1.0</v>
      </c>
      <c r="AH20" s="11">
        <v>0.0</v>
      </c>
      <c r="AI20" s="11">
        <v>0.0</v>
      </c>
      <c r="AJ20" s="11">
        <v>0.0</v>
      </c>
      <c r="AK20" s="11"/>
    </row>
    <row r="21">
      <c r="A21" s="1" t="s">
        <v>113</v>
      </c>
      <c r="B21" s="88" t="s">
        <v>830</v>
      </c>
      <c r="C21" s="1" t="s">
        <v>114</v>
      </c>
      <c r="D21" s="89" t="s">
        <v>138</v>
      </c>
      <c r="E21" s="1" t="s">
        <v>80</v>
      </c>
      <c r="F21" s="90">
        <f t="shared" si="1"/>
        <v>1137</v>
      </c>
      <c r="G21" s="1" t="s">
        <v>894</v>
      </c>
      <c r="H21" s="11">
        <v>19.0</v>
      </c>
      <c r="I21" s="11">
        <v>15.0</v>
      </c>
      <c r="J21" s="11">
        <v>0.0</v>
      </c>
      <c r="K21" s="11">
        <v>34.0</v>
      </c>
      <c r="L21" s="11">
        <v>0.0</v>
      </c>
      <c r="M21" s="11">
        <v>1.0</v>
      </c>
      <c r="N21" s="11">
        <v>3.0</v>
      </c>
      <c r="O21" s="11">
        <v>2.0</v>
      </c>
      <c r="P21" s="11">
        <v>1.0</v>
      </c>
      <c r="Q21" s="11">
        <v>30.0</v>
      </c>
      <c r="R21" s="11">
        <v>101.0</v>
      </c>
      <c r="S21" s="11">
        <v>15.0</v>
      </c>
      <c r="T21" s="11">
        <v>5.0</v>
      </c>
      <c r="U21" s="11">
        <v>9.0</v>
      </c>
      <c r="V21" s="11">
        <v>331.0</v>
      </c>
      <c r="W21" s="11">
        <v>2.0</v>
      </c>
      <c r="X21" s="11">
        <v>263.0</v>
      </c>
      <c r="Y21" s="11">
        <v>89.0</v>
      </c>
      <c r="Z21" s="11">
        <v>0.0</v>
      </c>
      <c r="AA21" s="11">
        <v>2.0</v>
      </c>
      <c r="AB21" s="11">
        <v>26.0</v>
      </c>
      <c r="AC21" s="11">
        <v>102.0</v>
      </c>
      <c r="AD21" s="11">
        <v>11.0</v>
      </c>
      <c r="AE21" s="11">
        <v>65.0</v>
      </c>
      <c r="AF21" s="11">
        <v>2.0</v>
      </c>
      <c r="AG21" s="11">
        <v>8.0</v>
      </c>
      <c r="AH21" s="11">
        <v>1.0</v>
      </c>
      <c r="AI21" s="11">
        <v>0.0</v>
      </c>
      <c r="AJ21" s="11">
        <v>0.0</v>
      </c>
      <c r="AK21" s="11"/>
    </row>
    <row r="22">
      <c r="A22" s="1" t="s">
        <v>113</v>
      </c>
      <c r="B22" s="88" t="s">
        <v>830</v>
      </c>
      <c r="C22" s="1" t="s">
        <v>114</v>
      </c>
      <c r="D22" s="89" t="s">
        <v>139</v>
      </c>
      <c r="E22" s="1" t="s">
        <v>80</v>
      </c>
      <c r="F22" s="90">
        <f t="shared" si="1"/>
        <v>1858</v>
      </c>
      <c r="G22" s="1" t="s">
        <v>894</v>
      </c>
      <c r="H22" s="11">
        <v>74.0</v>
      </c>
      <c r="I22" s="11">
        <v>39.0</v>
      </c>
      <c r="J22" s="11">
        <v>4.0</v>
      </c>
      <c r="K22" s="11">
        <v>103.0</v>
      </c>
      <c r="L22" s="11">
        <v>0.0</v>
      </c>
      <c r="M22" s="11">
        <v>4.0</v>
      </c>
      <c r="N22" s="11">
        <v>23.0</v>
      </c>
      <c r="O22" s="11">
        <v>37.0</v>
      </c>
      <c r="P22" s="11">
        <v>0.0</v>
      </c>
      <c r="Q22" s="11">
        <v>44.0</v>
      </c>
      <c r="R22" s="11">
        <v>73.0</v>
      </c>
      <c r="S22" s="11">
        <v>3.0</v>
      </c>
      <c r="T22" s="11">
        <v>87.0</v>
      </c>
      <c r="U22" s="11">
        <v>73.0</v>
      </c>
      <c r="V22" s="11">
        <v>94.0</v>
      </c>
      <c r="W22" s="11">
        <v>4.0</v>
      </c>
      <c r="X22" s="11">
        <v>25.0</v>
      </c>
      <c r="Y22" s="11">
        <v>13.0</v>
      </c>
      <c r="Z22" s="11">
        <v>5.0</v>
      </c>
      <c r="AA22" s="11">
        <v>13.0</v>
      </c>
      <c r="AB22" s="11">
        <v>197.0</v>
      </c>
      <c r="AC22" s="11">
        <v>53.0</v>
      </c>
      <c r="AD22" s="11">
        <v>824.0</v>
      </c>
      <c r="AE22" s="11">
        <v>60.0</v>
      </c>
      <c r="AF22" s="11">
        <v>0.0</v>
      </c>
      <c r="AG22" s="11">
        <v>2.0</v>
      </c>
      <c r="AH22" s="11">
        <v>3.0</v>
      </c>
      <c r="AI22" s="11">
        <v>0.0</v>
      </c>
      <c r="AJ22" s="11">
        <v>1.0</v>
      </c>
      <c r="AK22" s="11"/>
    </row>
    <row r="23">
      <c r="A23" s="1" t="s">
        <v>113</v>
      </c>
      <c r="B23" s="88" t="s">
        <v>830</v>
      </c>
      <c r="C23" s="1" t="s">
        <v>114</v>
      </c>
      <c r="D23" s="89" t="s">
        <v>140</v>
      </c>
      <c r="E23" s="1" t="s">
        <v>80</v>
      </c>
      <c r="F23" s="90">
        <f t="shared" si="1"/>
        <v>1271</v>
      </c>
      <c r="G23" s="1" t="s">
        <v>894</v>
      </c>
      <c r="H23" s="11">
        <v>168.0</v>
      </c>
      <c r="I23" s="11">
        <v>59.0</v>
      </c>
      <c r="J23" s="11">
        <v>1.0</v>
      </c>
      <c r="K23" s="11">
        <v>120.0</v>
      </c>
      <c r="L23" s="11">
        <v>0.0</v>
      </c>
      <c r="M23" s="11">
        <v>1.0</v>
      </c>
      <c r="N23" s="11">
        <v>23.0</v>
      </c>
      <c r="O23" s="11">
        <v>44.0</v>
      </c>
      <c r="P23" s="11">
        <v>1.0</v>
      </c>
      <c r="Q23" s="11">
        <v>11.0</v>
      </c>
      <c r="R23" s="11">
        <v>53.0</v>
      </c>
      <c r="S23" s="11">
        <v>0.0</v>
      </c>
      <c r="T23" s="11">
        <v>55.0</v>
      </c>
      <c r="U23" s="11">
        <v>86.0</v>
      </c>
      <c r="V23" s="11">
        <v>55.0</v>
      </c>
      <c r="W23" s="11">
        <v>12.0</v>
      </c>
      <c r="X23" s="11">
        <v>24.0</v>
      </c>
      <c r="Y23" s="11">
        <v>4.0</v>
      </c>
      <c r="Z23" s="11">
        <v>12.0</v>
      </c>
      <c r="AA23" s="11">
        <v>20.0</v>
      </c>
      <c r="AB23" s="11">
        <v>78.0</v>
      </c>
      <c r="AC23" s="11">
        <v>21.0</v>
      </c>
      <c r="AD23" s="11">
        <v>394.0</v>
      </c>
      <c r="AE23" s="11">
        <v>24.0</v>
      </c>
      <c r="AF23" s="11">
        <v>0.0</v>
      </c>
      <c r="AG23" s="11">
        <v>0.0</v>
      </c>
      <c r="AH23" s="11">
        <v>4.0</v>
      </c>
      <c r="AI23" s="11">
        <v>0.0</v>
      </c>
      <c r="AJ23" s="11">
        <v>1.0</v>
      </c>
      <c r="AK23" s="11"/>
    </row>
    <row r="24">
      <c r="A24" s="1" t="s">
        <v>113</v>
      </c>
      <c r="B24" s="88" t="s">
        <v>830</v>
      </c>
      <c r="C24" s="1" t="s">
        <v>114</v>
      </c>
      <c r="D24" s="89" t="s">
        <v>896</v>
      </c>
      <c r="E24" s="1" t="s">
        <v>80</v>
      </c>
      <c r="F24" s="90">
        <f t="shared" si="1"/>
        <v>1966</v>
      </c>
      <c r="G24" s="1" t="s">
        <v>894</v>
      </c>
      <c r="H24" s="11">
        <v>50.0</v>
      </c>
      <c r="I24" s="11">
        <v>31.0</v>
      </c>
      <c r="J24" s="11">
        <v>9.0</v>
      </c>
      <c r="K24" s="11">
        <v>100.0</v>
      </c>
      <c r="L24" s="11">
        <v>0.0</v>
      </c>
      <c r="M24" s="11">
        <v>7.0</v>
      </c>
      <c r="N24" s="11">
        <v>15.0</v>
      </c>
      <c r="O24" s="11">
        <v>106.0</v>
      </c>
      <c r="P24" s="11">
        <v>1.0</v>
      </c>
      <c r="Q24" s="11">
        <v>125.0</v>
      </c>
      <c r="R24" s="11">
        <v>135.0</v>
      </c>
      <c r="S24" s="11">
        <v>0.0</v>
      </c>
      <c r="T24" s="11">
        <v>50.0</v>
      </c>
      <c r="U24" s="11">
        <v>50.0</v>
      </c>
      <c r="V24" s="11">
        <v>402.0</v>
      </c>
      <c r="W24" s="11">
        <v>42.0</v>
      </c>
      <c r="X24" s="11">
        <v>36.0</v>
      </c>
      <c r="Y24" s="11">
        <v>8.0</v>
      </c>
      <c r="Z24" s="11">
        <v>7.0</v>
      </c>
      <c r="AA24" s="11">
        <v>18.0</v>
      </c>
      <c r="AB24" s="11">
        <v>203.0</v>
      </c>
      <c r="AC24" s="11">
        <v>149.0</v>
      </c>
      <c r="AD24" s="11">
        <v>365.0</v>
      </c>
      <c r="AE24" s="11">
        <v>51.0</v>
      </c>
      <c r="AF24" s="11">
        <v>0.0</v>
      </c>
      <c r="AG24" s="11">
        <v>5.0</v>
      </c>
      <c r="AH24" s="11">
        <v>1.0</v>
      </c>
      <c r="AI24" s="11">
        <v>0.0</v>
      </c>
      <c r="AJ24" s="11">
        <v>0.0</v>
      </c>
      <c r="AK24" s="11"/>
    </row>
    <row r="25">
      <c r="A25" s="1" t="s">
        <v>113</v>
      </c>
      <c r="B25" s="88" t="s">
        <v>830</v>
      </c>
      <c r="C25" s="1" t="s">
        <v>114</v>
      </c>
      <c r="D25" s="89" t="s">
        <v>142</v>
      </c>
      <c r="E25" s="1" t="s">
        <v>80</v>
      </c>
      <c r="F25" s="90">
        <f t="shared" si="1"/>
        <v>81</v>
      </c>
      <c r="G25" s="1" t="s">
        <v>894</v>
      </c>
      <c r="H25" s="11">
        <v>4.0</v>
      </c>
      <c r="I25" s="11">
        <v>2.0</v>
      </c>
      <c r="J25" s="11">
        <v>1.0</v>
      </c>
      <c r="K25" s="11">
        <v>3.0</v>
      </c>
      <c r="L25" s="11">
        <v>0.0</v>
      </c>
      <c r="M25" s="11">
        <v>0.0</v>
      </c>
      <c r="N25" s="11">
        <v>0.0</v>
      </c>
      <c r="O25" s="11">
        <v>0.0</v>
      </c>
      <c r="P25" s="11">
        <v>0.0</v>
      </c>
      <c r="Q25" s="11">
        <v>26.0</v>
      </c>
      <c r="R25" s="11">
        <v>11.0</v>
      </c>
      <c r="S25" s="11">
        <v>17.0</v>
      </c>
      <c r="T25" s="11">
        <v>0.0</v>
      </c>
      <c r="U25" s="11">
        <v>1.0</v>
      </c>
      <c r="V25" s="11">
        <v>7.0</v>
      </c>
      <c r="W25" s="11">
        <v>1.0</v>
      </c>
      <c r="X25" s="11">
        <v>0.0</v>
      </c>
      <c r="Y25" s="11">
        <v>3.0</v>
      </c>
      <c r="Z25" s="11">
        <v>0.0</v>
      </c>
      <c r="AA25" s="11">
        <v>0.0</v>
      </c>
      <c r="AB25" s="11">
        <v>4.0</v>
      </c>
      <c r="AC25" s="11">
        <v>1.0</v>
      </c>
      <c r="AD25" s="11">
        <v>0.0</v>
      </c>
      <c r="AE25" s="11">
        <v>0.0</v>
      </c>
      <c r="AF25" s="11">
        <v>0.0</v>
      </c>
      <c r="AG25" s="11">
        <v>0.0</v>
      </c>
      <c r="AH25" s="11">
        <v>0.0</v>
      </c>
      <c r="AI25" s="11">
        <v>0.0</v>
      </c>
      <c r="AJ25" s="11">
        <v>0.0</v>
      </c>
      <c r="AK25" s="11"/>
    </row>
    <row r="26">
      <c r="A26" s="1" t="s">
        <v>113</v>
      </c>
      <c r="B26" s="88" t="s">
        <v>830</v>
      </c>
      <c r="C26" s="1" t="s">
        <v>114</v>
      </c>
      <c r="D26" s="89" t="s">
        <v>143</v>
      </c>
      <c r="E26" s="1" t="s">
        <v>806</v>
      </c>
      <c r="F26" s="90">
        <f t="shared" si="1"/>
        <v>128</v>
      </c>
      <c r="G26" s="1" t="s">
        <v>894</v>
      </c>
      <c r="H26" s="11">
        <v>3.0</v>
      </c>
      <c r="I26" s="11">
        <v>0.0</v>
      </c>
      <c r="J26" s="11">
        <v>0.0</v>
      </c>
      <c r="K26" s="11">
        <v>10.0</v>
      </c>
      <c r="L26" s="11">
        <v>0.0</v>
      </c>
      <c r="M26" s="11">
        <v>5.0</v>
      </c>
      <c r="N26" s="11">
        <v>5.0</v>
      </c>
      <c r="O26" s="11">
        <v>6.0</v>
      </c>
      <c r="P26" s="11">
        <v>15.0</v>
      </c>
      <c r="Q26" s="11">
        <v>2.0</v>
      </c>
      <c r="R26" s="11">
        <v>31.0</v>
      </c>
      <c r="S26" s="11">
        <v>2.0</v>
      </c>
      <c r="T26" s="11">
        <v>4.0</v>
      </c>
      <c r="U26" s="11">
        <v>0.0</v>
      </c>
      <c r="V26" s="11">
        <v>1.0</v>
      </c>
      <c r="W26" s="11">
        <v>0.0</v>
      </c>
      <c r="X26" s="11">
        <v>1.0</v>
      </c>
      <c r="Y26" s="11">
        <v>0.0</v>
      </c>
      <c r="Z26" s="11">
        <v>0.0</v>
      </c>
      <c r="AA26" s="11">
        <v>2.0</v>
      </c>
      <c r="AB26" s="11">
        <v>4.0</v>
      </c>
      <c r="AC26" s="11">
        <v>1.0</v>
      </c>
      <c r="AD26" s="11">
        <v>10.0</v>
      </c>
      <c r="AE26" s="11">
        <v>23.0</v>
      </c>
      <c r="AF26" s="11">
        <v>0.0</v>
      </c>
      <c r="AG26" s="11">
        <v>1.0</v>
      </c>
      <c r="AH26" s="11">
        <v>2.0</v>
      </c>
      <c r="AI26" s="11">
        <v>0.0</v>
      </c>
      <c r="AJ26" s="11">
        <v>0.0</v>
      </c>
      <c r="AK26" s="11"/>
    </row>
    <row r="27">
      <c r="A27" s="1" t="s">
        <v>113</v>
      </c>
      <c r="B27" s="88" t="s">
        <v>830</v>
      </c>
      <c r="C27" s="1" t="s">
        <v>114</v>
      </c>
      <c r="D27" s="89" t="s">
        <v>144</v>
      </c>
      <c r="E27" s="1" t="s">
        <v>806</v>
      </c>
      <c r="F27" s="90">
        <f t="shared" si="1"/>
        <v>311</v>
      </c>
      <c r="G27" s="1" t="s">
        <v>894</v>
      </c>
      <c r="H27" s="11">
        <v>17.0</v>
      </c>
      <c r="I27" s="11">
        <v>3.0</v>
      </c>
      <c r="J27" s="11">
        <v>0.0</v>
      </c>
      <c r="K27" s="11">
        <v>14.0</v>
      </c>
      <c r="L27" s="11">
        <v>2.0</v>
      </c>
      <c r="M27" s="11">
        <v>0.0</v>
      </c>
      <c r="N27" s="11">
        <v>17.0</v>
      </c>
      <c r="O27" s="11">
        <v>11.0</v>
      </c>
      <c r="P27" s="11">
        <v>1.0</v>
      </c>
      <c r="Q27" s="11">
        <v>7.0</v>
      </c>
      <c r="R27" s="11">
        <v>59.0</v>
      </c>
      <c r="S27" s="11">
        <v>0.0</v>
      </c>
      <c r="T27" s="11">
        <v>1.0</v>
      </c>
      <c r="U27" s="11">
        <v>10.0</v>
      </c>
      <c r="V27" s="11">
        <v>2.0</v>
      </c>
      <c r="W27" s="11">
        <v>0.0</v>
      </c>
      <c r="X27" s="11">
        <v>0.0</v>
      </c>
      <c r="Y27" s="11">
        <v>0.0</v>
      </c>
      <c r="Z27" s="11">
        <v>0.0</v>
      </c>
      <c r="AA27" s="11">
        <v>0.0</v>
      </c>
      <c r="AB27" s="11">
        <v>19.0</v>
      </c>
      <c r="AC27" s="11">
        <v>11.0</v>
      </c>
      <c r="AD27" s="11">
        <v>131.0</v>
      </c>
      <c r="AE27" s="11">
        <v>1.0</v>
      </c>
      <c r="AF27" s="11">
        <v>2.0</v>
      </c>
      <c r="AG27" s="11">
        <v>3.0</v>
      </c>
      <c r="AH27" s="11">
        <v>0.0</v>
      </c>
      <c r="AI27" s="11">
        <v>0.0</v>
      </c>
      <c r="AJ27" s="11">
        <v>0.0</v>
      </c>
      <c r="AK27" s="11"/>
    </row>
    <row r="28">
      <c r="A28" s="1" t="s">
        <v>113</v>
      </c>
      <c r="B28" s="88" t="s">
        <v>830</v>
      </c>
      <c r="C28" s="1" t="s">
        <v>114</v>
      </c>
      <c r="D28" s="89" t="s">
        <v>145</v>
      </c>
      <c r="E28" s="1" t="s">
        <v>806</v>
      </c>
      <c r="F28" s="90">
        <f t="shared" si="1"/>
        <v>2516</v>
      </c>
      <c r="G28" s="1" t="s">
        <v>894</v>
      </c>
      <c r="H28" s="11">
        <v>246.0</v>
      </c>
      <c r="I28" s="11">
        <v>40.0</v>
      </c>
      <c r="J28" s="11">
        <v>0.0</v>
      </c>
      <c r="K28" s="11">
        <v>11.0</v>
      </c>
      <c r="L28" s="11">
        <v>2.0</v>
      </c>
      <c r="M28" s="11">
        <v>6.0</v>
      </c>
      <c r="N28" s="11">
        <v>257.0</v>
      </c>
      <c r="O28" s="11">
        <v>457.0</v>
      </c>
      <c r="P28" s="11">
        <v>2.0</v>
      </c>
      <c r="Q28" s="11">
        <v>48.0</v>
      </c>
      <c r="R28" s="11">
        <v>536.0</v>
      </c>
      <c r="S28" s="11">
        <v>0.0</v>
      </c>
      <c r="T28" s="11">
        <v>3.0</v>
      </c>
      <c r="U28" s="11">
        <v>31.0</v>
      </c>
      <c r="V28" s="11">
        <v>85.0</v>
      </c>
      <c r="W28" s="11">
        <v>0.0</v>
      </c>
      <c r="X28" s="11">
        <v>0.0</v>
      </c>
      <c r="Y28" s="11">
        <v>9.0</v>
      </c>
      <c r="Z28" s="11">
        <v>0.0</v>
      </c>
      <c r="AA28" s="11">
        <v>36.0</v>
      </c>
      <c r="AB28" s="11">
        <v>188.0</v>
      </c>
      <c r="AC28" s="11">
        <v>22.0</v>
      </c>
      <c r="AD28" s="11">
        <v>510.0</v>
      </c>
      <c r="AE28" s="11">
        <v>2.0</v>
      </c>
      <c r="AF28" s="11">
        <v>0.0</v>
      </c>
      <c r="AG28" s="11">
        <v>2.0</v>
      </c>
      <c r="AH28" s="11">
        <v>23.0</v>
      </c>
      <c r="AI28" s="11">
        <v>0.0</v>
      </c>
      <c r="AJ28" s="11">
        <v>0.0</v>
      </c>
      <c r="AK28" s="11"/>
    </row>
    <row r="29">
      <c r="A29" s="1" t="s">
        <v>113</v>
      </c>
      <c r="B29" s="88" t="s">
        <v>830</v>
      </c>
      <c r="C29" s="1" t="s">
        <v>114</v>
      </c>
      <c r="D29" s="89" t="s">
        <v>146</v>
      </c>
      <c r="E29" s="1" t="s">
        <v>806</v>
      </c>
      <c r="F29" s="90">
        <f t="shared" si="1"/>
        <v>1870</v>
      </c>
      <c r="G29" s="1" t="s">
        <v>894</v>
      </c>
      <c r="H29" s="11">
        <v>31.0</v>
      </c>
      <c r="I29" s="11">
        <v>12.0</v>
      </c>
      <c r="J29" s="11">
        <v>0.0</v>
      </c>
      <c r="K29" s="11">
        <v>8.0</v>
      </c>
      <c r="L29" s="11">
        <v>0.0</v>
      </c>
      <c r="M29" s="11">
        <v>0.0</v>
      </c>
      <c r="N29" s="11">
        <v>26.0</v>
      </c>
      <c r="O29" s="11">
        <v>37.0</v>
      </c>
      <c r="P29" s="11">
        <v>14.0</v>
      </c>
      <c r="Q29" s="11">
        <v>50.0</v>
      </c>
      <c r="R29" s="11">
        <v>1308.0</v>
      </c>
      <c r="S29" s="11">
        <v>24.0</v>
      </c>
      <c r="T29" s="11">
        <v>1.0</v>
      </c>
      <c r="U29" s="11">
        <v>5.0</v>
      </c>
      <c r="V29" s="11">
        <v>6.0</v>
      </c>
      <c r="W29" s="11">
        <v>0.0</v>
      </c>
      <c r="X29" s="11">
        <v>0.0</v>
      </c>
      <c r="Y29" s="11">
        <v>2.0</v>
      </c>
      <c r="Z29" s="11">
        <v>0.0</v>
      </c>
      <c r="AA29" s="11">
        <v>1.0</v>
      </c>
      <c r="AB29" s="11">
        <v>22.0</v>
      </c>
      <c r="AC29" s="11">
        <v>173.0</v>
      </c>
      <c r="AD29" s="11">
        <v>149.0</v>
      </c>
      <c r="AE29" s="11">
        <v>0.0</v>
      </c>
      <c r="AF29" s="11">
        <v>0.0</v>
      </c>
      <c r="AG29" s="11">
        <v>1.0</v>
      </c>
      <c r="AH29" s="11">
        <v>0.0</v>
      </c>
      <c r="AI29" s="11">
        <v>0.0</v>
      </c>
      <c r="AJ29" s="11">
        <v>0.0</v>
      </c>
      <c r="AK29" s="11"/>
    </row>
    <row r="30">
      <c r="A30" s="1" t="s">
        <v>113</v>
      </c>
      <c r="B30" s="88" t="s">
        <v>830</v>
      </c>
      <c r="C30" s="1" t="s">
        <v>114</v>
      </c>
      <c r="D30" s="89" t="s">
        <v>147</v>
      </c>
      <c r="E30" s="1" t="s">
        <v>808</v>
      </c>
      <c r="F30" s="90">
        <f t="shared" si="1"/>
        <v>8562</v>
      </c>
      <c r="G30" s="1" t="s">
        <v>894</v>
      </c>
      <c r="H30" s="11">
        <v>137.0</v>
      </c>
      <c r="I30" s="11">
        <v>17.0</v>
      </c>
      <c r="J30" s="11">
        <v>0.0</v>
      </c>
      <c r="K30" s="11">
        <v>5.0</v>
      </c>
      <c r="L30" s="11">
        <v>0.0</v>
      </c>
      <c r="M30" s="11">
        <v>0.0</v>
      </c>
      <c r="N30" s="11">
        <v>156.0</v>
      </c>
      <c r="O30" s="11">
        <v>159.0</v>
      </c>
      <c r="P30" s="11">
        <v>5.0</v>
      </c>
      <c r="Q30" s="11">
        <v>671.0</v>
      </c>
      <c r="R30" s="11">
        <v>5282.0</v>
      </c>
      <c r="S30" s="11">
        <v>351.0</v>
      </c>
      <c r="T30" s="11">
        <v>0.0</v>
      </c>
      <c r="U30" s="11">
        <v>14.0</v>
      </c>
      <c r="V30" s="11">
        <v>0.0</v>
      </c>
      <c r="W30" s="11">
        <v>0.0</v>
      </c>
      <c r="X30" s="11">
        <v>0.0</v>
      </c>
      <c r="Y30" s="11">
        <v>15.0</v>
      </c>
      <c r="Z30" s="11">
        <v>0.0</v>
      </c>
      <c r="AA30" s="11">
        <v>2.0</v>
      </c>
      <c r="AB30" s="11">
        <v>56.0</v>
      </c>
      <c r="AC30" s="11">
        <v>1358.0</v>
      </c>
      <c r="AD30" s="11">
        <v>326.0</v>
      </c>
      <c r="AE30" s="11">
        <v>0.0</v>
      </c>
      <c r="AF30" s="11">
        <v>0.0</v>
      </c>
      <c r="AG30" s="11">
        <v>2.0</v>
      </c>
      <c r="AH30" s="11">
        <v>6.0</v>
      </c>
      <c r="AI30" s="11">
        <v>0.0</v>
      </c>
      <c r="AJ30" s="11">
        <v>0.0</v>
      </c>
      <c r="AK30" s="11"/>
    </row>
    <row r="31">
      <c r="A31" s="1" t="s">
        <v>113</v>
      </c>
      <c r="B31" s="88" t="s">
        <v>830</v>
      </c>
      <c r="C31" s="1" t="s">
        <v>114</v>
      </c>
      <c r="D31" s="89" t="s">
        <v>148</v>
      </c>
      <c r="E31" s="1" t="s">
        <v>808</v>
      </c>
      <c r="F31" s="90">
        <f t="shared" si="1"/>
        <v>3925</v>
      </c>
      <c r="G31" s="1" t="s">
        <v>894</v>
      </c>
      <c r="H31" s="11">
        <v>271.0</v>
      </c>
      <c r="I31" s="11">
        <v>47.0</v>
      </c>
      <c r="J31" s="11">
        <v>0.0</v>
      </c>
      <c r="K31" s="11">
        <v>10.0</v>
      </c>
      <c r="L31" s="11">
        <v>1.0</v>
      </c>
      <c r="M31" s="11">
        <v>2.0</v>
      </c>
      <c r="N31" s="11">
        <v>210.0</v>
      </c>
      <c r="O31" s="11">
        <v>73.0</v>
      </c>
      <c r="P31" s="11">
        <v>21.0</v>
      </c>
      <c r="Q31" s="11">
        <v>311.0</v>
      </c>
      <c r="R31" s="11">
        <v>1713.0</v>
      </c>
      <c r="S31" s="11">
        <v>43.0</v>
      </c>
      <c r="T31" s="11">
        <v>0.0</v>
      </c>
      <c r="U31" s="11">
        <v>29.0</v>
      </c>
      <c r="V31" s="11">
        <v>17.0</v>
      </c>
      <c r="W31" s="11">
        <v>0.0</v>
      </c>
      <c r="X31" s="11">
        <v>0.0</v>
      </c>
      <c r="Y31" s="11">
        <v>2.0</v>
      </c>
      <c r="Z31" s="11">
        <v>0.0</v>
      </c>
      <c r="AA31" s="11">
        <v>3.0</v>
      </c>
      <c r="AB31" s="11">
        <v>116.0</v>
      </c>
      <c r="AC31" s="11">
        <v>23.0</v>
      </c>
      <c r="AD31" s="11">
        <v>1002.0</v>
      </c>
      <c r="AE31" s="11">
        <v>0.0</v>
      </c>
      <c r="AF31" s="11">
        <v>0.0</v>
      </c>
      <c r="AG31" s="11">
        <v>11.0</v>
      </c>
      <c r="AH31" s="11">
        <v>19.0</v>
      </c>
      <c r="AI31" s="11">
        <v>0.0</v>
      </c>
      <c r="AJ31" s="91">
        <v>1.0</v>
      </c>
      <c r="AK31" s="91"/>
    </row>
    <row r="32">
      <c r="A32" s="1" t="s">
        <v>113</v>
      </c>
      <c r="B32" s="88" t="s">
        <v>830</v>
      </c>
      <c r="C32" s="1" t="s">
        <v>114</v>
      </c>
      <c r="D32" s="89" t="s">
        <v>149</v>
      </c>
      <c r="E32" s="1" t="s">
        <v>808</v>
      </c>
      <c r="F32" s="90">
        <f t="shared" si="1"/>
        <v>3998</v>
      </c>
      <c r="G32" s="1" t="s">
        <v>894</v>
      </c>
      <c r="H32" s="11">
        <v>4.0</v>
      </c>
      <c r="I32" s="11">
        <v>2.0</v>
      </c>
      <c r="J32" s="11">
        <v>0.0</v>
      </c>
      <c r="K32" s="11">
        <v>63.0</v>
      </c>
      <c r="L32" s="11">
        <v>0.0</v>
      </c>
      <c r="M32" s="11">
        <v>3.0</v>
      </c>
      <c r="N32" s="11">
        <v>1241.0</v>
      </c>
      <c r="O32" s="11">
        <v>6.0</v>
      </c>
      <c r="P32" s="11">
        <v>4.0</v>
      </c>
      <c r="Q32" s="11">
        <v>122.0</v>
      </c>
      <c r="R32" s="11">
        <v>767.0</v>
      </c>
      <c r="S32" s="11">
        <v>10.0</v>
      </c>
      <c r="T32" s="11">
        <v>13.0</v>
      </c>
      <c r="U32" s="11">
        <v>76.0</v>
      </c>
      <c r="V32" s="11">
        <v>16.0</v>
      </c>
      <c r="W32" s="11">
        <v>0.0</v>
      </c>
      <c r="X32" s="11">
        <v>0.0</v>
      </c>
      <c r="Y32" s="11">
        <v>0.0</v>
      </c>
      <c r="Z32" s="11">
        <v>0.0</v>
      </c>
      <c r="AA32" s="11">
        <v>22.0</v>
      </c>
      <c r="AB32" s="11">
        <v>278.0</v>
      </c>
      <c r="AC32" s="11">
        <v>206.0</v>
      </c>
      <c r="AD32" s="11">
        <v>1137.0</v>
      </c>
      <c r="AE32" s="11">
        <v>0.0</v>
      </c>
      <c r="AF32" s="11">
        <v>0.0</v>
      </c>
      <c r="AG32" s="11">
        <v>4.0</v>
      </c>
      <c r="AH32" s="11">
        <v>24.0</v>
      </c>
      <c r="AI32" s="11">
        <v>0.0</v>
      </c>
      <c r="AJ32" s="11">
        <v>0.0</v>
      </c>
      <c r="AK32" s="11"/>
    </row>
    <row r="41">
      <c r="F41" s="28"/>
    </row>
    <row r="42">
      <c r="F42" s="28"/>
      <c r="H42" s="21"/>
    </row>
    <row r="43">
      <c r="F43" s="28"/>
      <c r="H43" s="21"/>
    </row>
    <row r="44">
      <c r="F44" s="28"/>
      <c r="H44" s="21"/>
    </row>
    <row r="45">
      <c r="F45" s="28"/>
      <c r="H45" s="21"/>
    </row>
    <row r="46">
      <c r="F46" s="28"/>
      <c r="H46" s="21"/>
    </row>
    <row r="47">
      <c r="F47" s="28"/>
      <c r="H47" s="21"/>
    </row>
    <row r="48">
      <c r="F48" s="28"/>
      <c r="H48" s="21"/>
    </row>
    <row r="49">
      <c r="F49" s="28"/>
      <c r="H49" s="21"/>
    </row>
    <row r="50">
      <c r="F50" s="28"/>
      <c r="H50" s="21"/>
    </row>
    <row r="51">
      <c r="F51" s="28"/>
      <c r="H51" s="21"/>
    </row>
    <row r="52">
      <c r="F52" s="28"/>
      <c r="H52" s="21"/>
    </row>
    <row r="53">
      <c r="F53" s="28"/>
      <c r="H53" s="21"/>
    </row>
    <row r="54">
      <c r="F54" s="28"/>
      <c r="H54" s="21"/>
    </row>
    <row r="55">
      <c r="F55" s="28"/>
      <c r="H55" s="21"/>
    </row>
    <row r="56">
      <c r="F56" s="28"/>
      <c r="H56" s="21"/>
    </row>
    <row r="57">
      <c r="F57" s="28"/>
      <c r="H57" s="21"/>
    </row>
    <row r="58">
      <c r="F58" s="28"/>
      <c r="H58" s="21"/>
    </row>
    <row r="59">
      <c r="F59" s="28"/>
      <c r="H59" s="21"/>
    </row>
    <row r="60">
      <c r="F60" s="28"/>
      <c r="H60" s="21"/>
    </row>
    <row r="61">
      <c r="F61" s="28"/>
      <c r="H61" s="21"/>
    </row>
    <row r="62">
      <c r="F62" s="28"/>
      <c r="H62" s="21"/>
    </row>
    <row r="63">
      <c r="F63" s="28"/>
      <c r="H63" s="21"/>
    </row>
    <row r="64">
      <c r="F64" s="28"/>
      <c r="H64" s="21"/>
    </row>
    <row r="65">
      <c r="F65" s="28"/>
      <c r="H65" s="21"/>
    </row>
    <row r="66">
      <c r="F66" s="28"/>
      <c r="H66" s="21"/>
    </row>
    <row r="67">
      <c r="F67" s="28"/>
      <c r="H67" s="21"/>
    </row>
    <row r="68">
      <c r="F68" s="28"/>
      <c r="H68" s="21"/>
    </row>
    <row r="69">
      <c r="F69" s="28"/>
      <c r="H69" s="21"/>
    </row>
    <row r="70">
      <c r="F70" s="28"/>
    </row>
    <row r="71">
      <c r="F71" s="28"/>
    </row>
  </sheetData>
  <dataValidations>
    <dataValidation type="list" allowBlank="1" sqref="C2:C32">
      <formula1>"Sediments,Water,Marine Life,Surface,Mixed"</formula1>
    </dataValidation>
    <dataValidation type="list" allowBlank="1" sqref="B2:B32">
      <formula1>"Micro,Macro,Other"</formula1>
    </dataValidation>
  </dataValidation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4" t="s">
        <v>897</v>
      </c>
      <c r="B1" s="30"/>
      <c r="C1" s="31"/>
      <c r="D1" s="31"/>
      <c r="E1" s="31"/>
      <c r="F1" s="31"/>
      <c r="G1" s="30"/>
      <c r="H1" s="76"/>
      <c r="I1" s="76"/>
      <c r="J1" s="76"/>
    </row>
    <row r="2">
      <c r="A2" s="63" t="s">
        <v>13</v>
      </c>
      <c r="B2" s="65" t="s">
        <v>103</v>
      </c>
      <c r="C2" s="65" t="s">
        <v>104</v>
      </c>
      <c r="D2" s="63" t="s">
        <v>105</v>
      </c>
      <c r="E2" s="65" t="s">
        <v>106</v>
      </c>
      <c r="F2" s="65" t="s">
        <v>107</v>
      </c>
      <c r="G2" s="65" t="s">
        <v>108</v>
      </c>
      <c r="H2" s="67" t="s">
        <v>109</v>
      </c>
      <c r="I2" s="68" t="s">
        <v>110</v>
      </c>
      <c r="J2" s="68" t="s">
        <v>111</v>
      </c>
      <c r="M2" s="58" t="s">
        <v>759</v>
      </c>
    </row>
    <row r="3">
      <c r="A3" s="30" t="s">
        <v>22</v>
      </c>
      <c r="B3" s="30" t="s">
        <v>217</v>
      </c>
      <c r="C3" s="31">
        <v>43374.0</v>
      </c>
      <c r="D3" s="30" t="s">
        <v>218</v>
      </c>
      <c r="E3" s="41">
        <v>9.8479</v>
      </c>
      <c r="F3" s="78">
        <v>123.150608</v>
      </c>
      <c r="G3" s="30" t="s">
        <v>219</v>
      </c>
      <c r="H3" s="76" t="s">
        <v>220</v>
      </c>
      <c r="I3" s="76" t="s">
        <v>221</v>
      </c>
      <c r="J3" s="76"/>
      <c r="M3" s="29" t="str">
        <f t="shared" ref="M3:M24" si="2">A3&amp;"_"&amp;B3&amp;"_"&amp;H3</f>
        <v>Bucol et al._b2.a_Ayungon</v>
      </c>
      <c r="N3" s="29">
        <f t="shared" ref="N3:O3" si="1">E3</f>
        <v>9.8479</v>
      </c>
      <c r="O3" s="29">
        <f t="shared" si="1"/>
        <v>123.150608</v>
      </c>
    </row>
    <row r="4">
      <c r="A4" s="30" t="s">
        <v>22</v>
      </c>
      <c r="B4" s="30" t="s">
        <v>223</v>
      </c>
      <c r="C4" s="31">
        <v>43374.0</v>
      </c>
      <c r="D4" s="30" t="s">
        <v>218</v>
      </c>
      <c r="E4" s="41">
        <v>9.567514</v>
      </c>
      <c r="F4" s="78">
        <v>123.139197</v>
      </c>
      <c r="G4" s="30" t="s">
        <v>219</v>
      </c>
      <c r="H4" s="76" t="s">
        <v>224</v>
      </c>
      <c r="I4" s="76" t="s">
        <v>225</v>
      </c>
      <c r="J4" s="76"/>
      <c r="M4" s="29" t="str">
        <f t="shared" si="2"/>
        <v>Bucol et al._b2.b_Bais</v>
      </c>
      <c r="N4" s="29">
        <f t="shared" ref="N4:O4" si="3">E4</f>
        <v>9.567514</v>
      </c>
      <c r="O4" s="29">
        <f t="shared" si="3"/>
        <v>123.139197</v>
      </c>
    </row>
    <row r="5">
      <c r="A5" s="30" t="s">
        <v>22</v>
      </c>
      <c r="B5" s="30" t="s">
        <v>227</v>
      </c>
      <c r="C5" s="31">
        <v>43374.0</v>
      </c>
      <c r="D5" s="30" t="s">
        <v>218</v>
      </c>
      <c r="E5" s="41">
        <v>9.298754</v>
      </c>
      <c r="F5" s="78">
        <v>123.317967</v>
      </c>
      <c r="G5" s="30" t="s">
        <v>219</v>
      </c>
      <c r="H5" s="76" t="s">
        <v>228</v>
      </c>
      <c r="I5" s="76" t="s">
        <v>210</v>
      </c>
      <c r="J5" s="76"/>
      <c r="M5" s="29" t="str">
        <f t="shared" si="2"/>
        <v>Bucol et al._b2.c_Dumagete</v>
      </c>
      <c r="N5" s="29">
        <f t="shared" ref="N5:O5" si="4">E5</f>
        <v>9.298754</v>
      </c>
      <c r="O5" s="29">
        <f t="shared" si="4"/>
        <v>123.317967</v>
      </c>
    </row>
    <row r="6">
      <c r="A6" s="30" t="s">
        <v>22</v>
      </c>
      <c r="B6" s="30" t="s">
        <v>231</v>
      </c>
      <c r="C6" s="31">
        <v>43374.0</v>
      </c>
      <c r="D6" s="30" t="s">
        <v>218</v>
      </c>
      <c r="E6" s="41">
        <v>9.674458</v>
      </c>
      <c r="F6" s="41">
        <v>123.161432</v>
      </c>
      <c r="G6" s="30" t="s">
        <v>219</v>
      </c>
      <c r="H6" s="76" t="s">
        <v>232</v>
      </c>
      <c r="I6" s="76" t="s">
        <v>233</v>
      </c>
      <c r="J6" s="76"/>
      <c r="M6" s="29" t="str">
        <f t="shared" si="2"/>
        <v>Bucol et al._b2.d_Manjuyod</v>
      </c>
      <c r="N6" s="29">
        <f t="shared" ref="N6:O6" si="5">E6</f>
        <v>9.674458</v>
      </c>
      <c r="O6" s="29">
        <f t="shared" si="5"/>
        <v>123.161432</v>
      </c>
    </row>
    <row r="7">
      <c r="A7" s="30" t="s">
        <v>29</v>
      </c>
      <c r="B7" s="30" t="s">
        <v>280</v>
      </c>
      <c r="C7" s="31">
        <v>43344.0</v>
      </c>
      <c r="D7" s="30" t="s">
        <v>218</v>
      </c>
      <c r="F7" s="30"/>
      <c r="G7" s="30" t="s">
        <v>281</v>
      </c>
      <c r="H7" s="76" t="s">
        <v>282</v>
      </c>
      <c r="I7" s="76" t="s">
        <v>283</v>
      </c>
      <c r="J7" s="76" t="s">
        <v>261</v>
      </c>
      <c r="M7" s="29" t="str">
        <f t="shared" si="2"/>
        <v>Espiritu et al._c4_Bombing estuary, Oyster hatchery, Ticalan, Batangas</v>
      </c>
      <c r="N7" s="29" t="str">
        <f t="shared" ref="N7:O7" si="6">E7</f>
        <v/>
      </c>
      <c r="O7" s="29" t="str">
        <f t="shared" si="6"/>
        <v/>
      </c>
    </row>
    <row r="8">
      <c r="A8" s="30" t="s">
        <v>29</v>
      </c>
      <c r="B8" s="30" t="s">
        <v>289</v>
      </c>
      <c r="C8" s="31">
        <v>43344.0</v>
      </c>
      <c r="D8" s="30" t="s">
        <v>218</v>
      </c>
      <c r="F8" s="30"/>
      <c r="G8" s="30" t="s">
        <v>290</v>
      </c>
      <c r="H8" s="76" t="s">
        <v>291</v>
      </c>
      <c r="I8" s="76"/>
      <c r="J8" s="76"/>
      <c r="M8" s="29" t="str">
        <f t="shared" si="2"/>
        <v>Espiritu et al._c5_Sitio Dagat-Ilayan, Ticalan, Batangas</v>
      </c>
      <c r="N8" s="29" t="str">
        <f t="shared" ref="N8:O8" si="7">E8</f>
        <v/>
      </c>
      <c r="O8" s="29" t="str">
        <f t="shared" si="7"/>
        <v/>
      </c>
    </row>
    <row r="9">
      <c r="A9" s="30" t="s">
        <v>46</v>
      </c>
      <c r="B9" s="30" t="s">
        <v>357</v>
      </c>
      <c r="C9" s="31">
        <v>43770.0</v>
      </c>
      <c r="D9" s="1" t="s">
        <v>218</v>
      </c>
      <c r="E9" s="29">
        <v>9.462527777777778</v>
      </c>
      <c r="F9" s="29">
        <v>123.38119444444445</v>
      </c>
      <c r="G9" s="30" t="s">
        <v>359</v>
      </c>
      <c r="H9" s="76" t="s">
        <v>360</v>
      </c>
      <c r="I9" s="76" t="s">
        <v>361</v>
      </c>
      <c r="J9" s="73"/>
      <c r="M9" s="29" t="str">
        <f t="shared" si="2"/>
        <v>Hua Yong et al._e1_Oslob Cebu (Within interaction area)</v>
      </c>
      <c r="N9" s="29">
        <f t="shared" ref="N9:O9" si="8">E9</f>
        <v>9.462527778</v>
      </c>
      <c r="O9" s="29">
        <f t="shared" si="8"/>
        <v>123.3811944</v>
      </c>
    </row>
    <row r="10">
      <c r="A10" s="30" t="s">
        <v>46</v>
      </c>
      <c r="B10" s="30" t="s">
        <v>372</v>
      </c>
      <c r="C10" s="31">
        <v>43770.0</v>
      </c>
      <c r="D10" s="1" t="s">
        <v>218</v>
      </c>
      <c r="E10" s="29">
        <v>9.460138888888888</v>
      </c>
      <c r="F10" s="29">
        <v>123.38005555555556</v>
      </c>
      <c r="G10" s="30" t="s">
        <v>359</v>
      </c>
      <c r="H10" s="76" t="s">
        <v>360</v>
      </c>
      <c r="I10" s="76" t="s">
        <v>361</v>
      </c>
      <c r="J10" s="73"/>
      <c r="M10" s="29" t="str">
        <f t="shared" si="2"/>
        <v>Hua Yong et al._e2_Oslob Cebu (Within interaction area)</v>
      </c>
      <c r="N10" s="29">
        <f t="shared" ref="N10:O10" si="9">E10</f>
        <v>9.460138889</v>
      </c>
      <c r="O10" s="29">
        <f t="shared" si="9"/>
        <v>123.3800556</v>
      </c>
    </row>
    <row r="11">
      <c r="A11" s="30" t="s">
        <v>46</v>
      </c>
      <c r="B11" s="30" t="s">
        <v>382</v>
      </c>
      <c r="C11" s="31">
        <v>43770.0</v>
      </c>
      <c r="D11" s="1" t="s">
        <v>218</v>
      </c>
      <c r="E11" s="29">
        <v>9.48338888888889</v>
      </c>
      <c r="F11" s="29">
        <v>123.39386111111111</v>
      </c>
      <c r="G11" s="30" t="s">
        <v>359</v>
      </c>
      <c r="H11" s="76" t="s">
        <v>383</v>
      </c>
      <c r="I11" s="76" t="s">
        <v>361</v>
      </c>
      <c r="J11" s="73"/>
      <c r="M11" s="29" t="str">
        <f t="shared" si="2"/>
        <v>Hua Yong et al._e3_Oslob Cebu (North of interaction area)</v>
      </c>
      <c r="N11" s="29">
        <f t="shared" ref="N11:O11" si="10">E11</f>
        <v>9.483388889</v>
      </c>
      <c r="O11" s="29">
        <f t="shared" si="10"/>
        <v>123.3938611</v>
      </c>
    </row>
    <row r="12">
      <c r="A12" s="30" t="s">
        <v>46</v>
      </c>
      <c r="B12" s="30" t="s">
        <v>395</v>
      </c>
      <c r="C12" s="31">
        <v>43770.0</v>
      </c>
      <c r="D12" s="1" t="s">
        <v>218</v>
      </c>
      <c r="E12" s="29">
        <v>9.453</v>
      </c>
      <c r="F12" s="29">
        <v>123.37786111111112</v>
      </c>
      <c r="G12" s="30" t="s">
        <v>359</v>
      </c>
      <c r="H12" s="76" t="s">
        <v>396</v>
      </c>
      <c r="I12" s="76" t="s">
        <v>361</v>
      </c>
      <c r="J12" s="73"/>
      <c r="M12" s="29" t="str">
        <f t="shared" si="2"/>
        <v>Hua Yong et al._e4_Oslob Cebu (South of interaction area)</v>
      </c>
      <c r="N12" s="29">
        <f t="shared" ref="N12:O12" si="11">E12</f>
        <v>9.453</v>
      </c>
      <c r="O12" s="29">
        <f t="shared" si="11"/>
        <v>123.3778611</v>
      </c>
    </row>
    <row r="13">
      <c r="A13" s="30" t="s">
        <v>61</v>
      </c>
      <c r="B13" s="30" t="s">
        <v>460</v>
      </c>
      <c r="D13" s="30" t="s">
        <v>218</v>
      </c>
      <c r="E13" s="29">
        <v>14.475538888888888</v>
      </c>
      <c r="F13" s="29">
        <v>120.94786111111111</v>
      </c>
      <c r="G13" s="30" t="s">
        <v>275</v>
      </c>
      <c r="H13" s="76" t="s">
        <v>461</v>
      </c>
      <c r="I13" s="76" t="s">
        <v>462</v>
      </c>
      <c r="J13" s="73"/>
      <c r="M13" s="29" t="str">
        <f t="shared" si="2"/>
        <v>Bilugan et al._f1_Bacoor Bay (Inner)</v>
      </c>
      <c r="N13" s="29">
        <f t="shared" ref="N13:O13" si="12">E13</f>
        <v>14.47553889</v>
      </c>
      <c r="O13" s="29">
        <f t="shared" si="12"/>
        <v>120.9478611</v>
      </c>
    </row>
    <row r="14">
      <c r="A14" s="30" t="s">
        <v>61</v>
      </c>
      <c r="B14" s="30" t="s">
        <v>469</v>
      </c>
      <c r="C14" s="30"/>
      <c r="D14" s="30" t="s">
        <v>218</v>
      </c>
      <c r="E14" s="29">
        <v>14.48038888888889</v>
      </c>
      <c r="F14" s="29">
        <v>120.93130555555555</v>
      </c>
      <c r="G14" s="30" t="s">
        <v>275</v>
      </c>
      <c r="H14" s="76" t="s">
        <v>470</v>
      </c>
      <c r="I14" s="76" t="s">
        <v>462</v>
      </c>
      <c r="J14" s="76"/>
      <c r="M14" s="29" t="str">
        <f t="shared" si="2"/>
        <v>Bilugan et al._f2_Bacoor Bay (Middle)</v>
      </c>
      <c r="N14" s="29">
        <f t="shared" ref="N14:O14" si="13">E14</f>
        <v>14.48038889</v>
      </c>
      <c r="O14" s="29">
        <f t="shared" si="13"/>
        <v>120.9313056</v>
      </c>
    </row>
    <row r="15">
      <c r="A15" s="30" t="s">
        <v>61</v>
      </c>
      <c r="B15" s="30" t="s">
        <v>476</v>
      </c>
      <c r="C15" s="30"/>
      <c r="D15" s="30" t="s">
        <v>218</v>
      </c>
      <c r="E15" s="29">
        <v>14.486477777777777</v>
      </c>
      <c r="F15" s="29">
        <v>120.949675</v>
      </c>
      <c r="G15" s="30" t="s">
        <v>275</v>
      </c>
      <c r="H15" s="76" t="s">
        <v>477</v>
      </c>
      <c r="I15" s="76" t="s">
        <v>462</v>
      </c>
      <c r="J15" s="76"/>
      <c r="M15" s="29" t="str">
        <f t="shared" si="2"/>
        <v>Bilugan et al._f3_Bacoor Bay (Outer)</v>
      </c>
      <c r="N15" s="29">
        <f t="shared" ref="N15:O15" si="14">E15</f>
        <v>14.48647778</v>
      </c>
      <c r="O15" s="29">
        <f t="shared" si="14"/>
        <v>120.949675</v>
      </c>
    </row>
    <row r="16">
      <c r="A16" s="30" t="s">
        <v>68</v>
      </c>
      <c r="B16" s="30" t="s">
        <v>483</v>
      </c>
      <c r="C16" s="1" t="s">
        <v>484</v>
      </c>
      <c r="D16" s="1" t="s">
        <v>218</v>
      </c>
      <c r="E16" s="30"/>
      <c r="F16" s="30"/>
      <c r="G16" s="30" t="s">
        <v>485</v>
      </c>
      <c r="H16" s="76" t="s">
        <v>486</v>
      </c>
      <c r="I16" s="76" t="s">
        <v>487</v>
      </c>
      <c r="J16" s="73"/>
      <c r="M16" s="29" t="str">
        <f t="shared" si="2"/>
        <v>Abiñon et al._g1_Consolacion Public Market, Consolacion</v>
      </c>
      <c r="N16" s="29" t="str">
        <f t="shared" ref="N16:O16" si="15">E16</f>
        <v/>
      </c>
      <c r="O16" s="29" t="str">
        <f t="shared" si="15"/>
        <v/>
      </c>
    </row>
    <row r="17">
      <c r="A17" s="30" t="s">
        <v>68</v>
      </c>
      <c r="B17" s="30" t="s">
        <v>499</v>
      </c>
      <c r="C17" s="1" t="s">
        <v>484</v>
      </c>
      <c r="D17" s="1" t="s">
        <v>218</v>
      </c>
      <c r="E17" s="30"/>
      <c r="F17" s="30"/>
      <c r="G17" s="30" t="s">
        <v>485</v>
      </c>
      <c r="H17" s="76" t="s">
        <v>500</v>
      </c>
      <c r="I17" s="76" t="s">
        <v>501</v>
      </c>
      <c r="J17" s="73"/>
      <c r="M17" s="29" t="str">
        <f t="shared" si="2"/>
        <v>Abiñon et al._g2_Pasil Fish Market, Brgy. Pasil, Cebu City</v>
      </c>
      <c r="N17" s="29" t="str">
        <f t="shared" ref="N17:O17" si="16">E17</f>
        <v/>
      </c>
      <c r="O17" s="29" t="str">
        <f t="shared" si="16"/>
        <v/>
      </c>
    </row>
    <row r="18">
      <c r="A18" s="30" t="s">
        <v>68</v>
      </c>
      <c r="B18" s="30" t="s">
        <v>509</v>
      </c>
      <c r="C18" s="1" t="s">
        <v>484</v>
      </c>
      <c r="D18" s="1" t="s">
        <v>218</v>
      </c>
      <c r="E18" s="30"/>
      <c r="F18" s="30"/>
      <c r="G18" s="30" t="s">
        <v>485</v>
      </c>
      <c r="H18" s="76" t="s">
        <v>510</v>
      </c>
      <c r="I18" s="76" t="s">
        <v>511</v>
      </c>
      <c r="J18" s="73"/>
      <c r="M18" s="29" t="str">
        <f t="shared" si="2"/>
        <v>Abiñon et al._g3_Lapu-lapu Public Market, Brgy. Opon, Lapu-lapu City</v>
      </c>
      <c r="N18" s="29" t="str">
        <f t="shared" ref="N18:O18" si="17">E18</f>
        <v/>
      </c>
      <c r="O18" s="29" t="str">
        <f t="shared" si="17"/>
        <v/>
      </c>
    </row>
    <row r="19">
      <c r="A19" s="1" t="s">
        <v>648</v>
      </c>
      <c r="B19" s="45"/>
      <c r="C19" s="45"/>
      <c r="D19" s="81" t="s">
        <v>218</v>
      </c>
      <c r="E19" s="46"/>
      <c r="F19" s="46"/>
      <c r="G19" s="45" t="s">
        <v>359</v>
      </c>
      <c r="H19" s="45" t="s">
        <v>651</v>
      </c>
      <c r="I19" s="73"/>
      <c r="J19" s="73"/>
      <c r="M19" s="29" t="str">
        <f t="shared" si="2"/>
        <v>Cabansag et al.__Cancabato Bay</v>
      </c>
      <c r="N19" s="29" t="str">
        <f t="shared" ref="N19:O19" si="18">E19</f>
        <v/>
      </c>
      <c r="O19" s="29" t="str">
        <f t="shared" si="18"/>
        <v/>
      </c>
    </row>
    <row r="20">
      <c r="A20" s="1" t="s">
        <v>648</v>
      </c>
      <c r="B20" s="45"/>
      <c r="C20" s="45"/>
      <c r="D20" s="81" t="s">
        <v>218</v>
      </c>
      <c r="E20" s="46"/>
      <c r="F20" s="46"/>
      <c r="G20" s="45" t="s">
        <v>359</v>
      </c>
      <c r="H20" s="45" t="s">
        <v>651</v>
      </c>
      <c r="I20" s="73"/>
      <c r="J20" s="73"/>
      <c r="M20" s="29" t="str">
        <f t="shared" si="2"/>
        <v>Cabansag et al.__Cancabato Bay</v>
      </c>
      <c r="N20" s="29" t="str">
        <f t="shared" ref="N20:O20" si="19">E20</f>
        <v/>
      </c>
      <c r="O20" s="29" t="str">
        <f t="shared" si="19"/>
        <v/>
      </c>
    </row>
    <row r="21">
      <c r="A21" s="1" t="s">
        <v>648</v>
      </c>
      <c r="B21" s="45" t="s">
        <v>673</v>
      </c>
      <c r="C21" s="45"/>
      <c r="D21" s="81" t="s">
        <v>218</v>
      </c>
      <c r="E21" s="46"/>
      <c r="F21" s="46"/>
      <c r="G21" s="45" t="s">
        <v>674</v>
      </c>
      <c r="H21" s="45" t="s">
        <v>675</v>
      </c>
      <c r="I21" s="73"/>
      <c r="J21" s="73"/>
      <c r="M21" s="29" t="str">
        <f t="shared" si="2"/>
        <v>Cabansag et al._S1_Leyte Gulf</v>
      </c>
      <c r="N21" s="29" t="str">
        <f t="shared" ref="N21:O21" si="20">E21</f>
        <v/>
      </c>
      <c r="O21" s="29" t="str">
        <f t="shared" si="20"/>
        <v/>
      </c>
    </row>
    <row r="22">
      <c r="A22" s="1" t="s">
        <v>648</v>
      </c>
      <c r="B22" s="45" t="s">
        <v>676</v>
      </c>
      <c r="C22" s="45"/>
      <c r="D22" s="81" t="s">
        <v>218</v>
      </c>
      <c r="E22" s="46"/>
      <c r="F22" s="46"/>
      <c r="G22" s="45" t="s">
        <v>674</v>
      </c>
      <c r="H22" s="45" t="s">
        <v>826</v>
      </c>
      <c r="I22" s="73"/>
      <c r="J22" s="73"/>
      <c r="M22" s="29" t="str">
        <f t="shared" si="2"/>
        <v>Cabansag et al._S2_Lawaan River</v>
      </c>
      <c r="N22" s="29" t="str">
        <f t="shared" ref="N22:O22" si="21">E22</f>
        <v/>
      </c>
      <c r="O22" s="29" t="str">
        <f t="shared" si="21"/>
        <v/>
      </c>
    </row>
    <row r="23">
      <c r="A23" s="1" t="s">
        <v>648</v>
      </c>
      <c r="B23" s="45" t="s">
        <v>679</v>
      </c>
      <c r="C23" s="45"/>
      <c r="D23" s="81" t="s">
        <v>218</v>
      </c>
      <c r="E23" s="46"/>
      <c r="F23" s="46"/>
      <c r="G23" s="45" t="s">
        <v>674</v>
      </c>
      <c r="H23" s="45" t="s">
        <v>826</v>
      </c>
      <c r="I23" s="73"/>
      <c r="J23" s="73"/>
      <c r="M23" s="29" t="str">
        <f t="shared" si="2"/>
        <v>Cabansag et al._S3_Lawaan River</v>
      </c>
      <c r="N23" s="29" t="str">
        <f t="shared" ref="N23:O23" si="22">E23</f>
        <v/>
      </c>
      <c r="O23" s="29" t="str">
        <f t="shared" si="22"/>
        <v/>
      </c>
    </row>
    <row r="24">
      <c r="A24" s="1" t="s">
        <v>648</v>
      </c>
      <c r="B24" s="45" t="s">
        <v>681</v>
      </c>
      <c r="C24" s="45"/>
      <c r="D24" s="81" t="s">
        <v>218</v>
      </c>
      <c r="E24" s="46"/>
      <c r="F24" s="46"/>
      <c r="G24" s="45" t="s">
        <v>674</v>
      </c>
      <c r="H24" s="45" t="s">
        <v>826</v>
      </c>
      <c r="I24" s="73"/>
      <c r="J24" s="73"/>
      <c r="M24" s="29" t="str">
        <f t="shared" si="2"/>
        <v>Cabansag et al._S4_Lawaan River</v>
      </c>
      <c r="N24" s="29" t="str">
        <f t="shared" ref="N24:O24" si="23">E24</f>
        <v/>
      </c>
      <c r="O24" s="29" t="str">
        <f t="shared" si="23"/>
        <v/>
      </c>
    </row>
    <row r="26">
      <c r="A26" s="64" t="s">
        <v>898</v>
      </c>
    </row>
    <row r="27">
      <c r="A27" s="64" t="s">
        <v>13</v>
      </c>
      <c r="B27" s="64" t="s">
        <v>4</v>
      </c>
      <c r="C27" s="64" t="s">
        <v>105</v>
      </c>
      <c r="D27" s="64" t="s">
        <v>688</v>
      </c>
      <c r="E27" s="64" t="s">
        <v>827</v>
      </c>
      <c r="F27" s="64" t="s">
        <v>828</v>
      </c>
      <c r="G27" s="64" t="s">
        <v>791</v>
      </c>
    </row>
    <row r="28">
      <c r="A28" s="30" t="s">
        <v>22</v>
      </c>
      <c r="B28" s="30" t="s">
        <v>792</v>
      </c>
      <c r="C28" s="30" t="s">
        <v>218</v>
      </c>
      <c r="D28" s="1" t="s">
        <v>836</v>
      </c>
      <c r="E28" s="32">
        <f>0.6*120</f>
        <v>72</v>
      </c>
      <c r="F28" s="1" t="s">
        <v>790</v>
      </c>
      <c r="G28" s="79" t="s">
        <v>899</v>
      </c>
      <c r="H28" s="1" t="s">
        <v>900</v>
      </c>
      <c r="K28" s="32">
        <v>0.6</v>
      </c>
      <c r="L28" s="1" t="s">
        <v>186</v>
      </c>
      <c r="M28" s="79" t="s">
        <v>901</v>
      </c>
    </row>
    <row r="29">
      <c r="A29" s="30" t="s">
        <v>29</v>
      </c>
      <c r="B29" s="30" t="s">
        <v>792</v>
      </c>
      <c r="C29" s="30" t="s">
        <v>218</v>
      </c>
      <c r="D29" s="30" t="s">
        <v>280</v>
      </c>
      <c r="E29" s="1">
        <v>40.0</v>
      </c>
      <c r="F29" s="1" t="s">
        <v>790</v>
      </c>
      <c r="G29" s="1" t="s">
        <v>902</v>
      </c>
      <c r="H29" s="79" t="s">
        <v>840</v>
      </c>
    </row>
    <row r="30">
      <c r="A30" s="30" t="s">
        <v>29</v>
      </c>
      <c r="B30" s="30" t="s">
        <v>792</v>
      </c>
      <c r="C30" s="30" t="s">
        <v>218</v>
      </c>
      <c r="D30" s="30" t="s">
        <v>289</v>
      </c>
      <c r="E30" s="1">
        <v>51.0</v>
      </c>
      <c r="F30" s="1" t="s">
        <v>790</v>
      </c>
      <c r="G30" s="1" t="s">
        <v>902</v>
      </c>
      <c r="H30" s="1" t="s">
        <v>841</v>
      </c>
    </row>
    <row r="31">
      <c r="A31" s="30" t="s">
        <v>46</v>
      </c>
      <c r="B31" s="1" t="s">
        <v>792</v>
      </c>
      <c r="C31" s="1" t="s">
        <v>218</v>
      </c>
      <c r="D31" s="1" t="s">
        <v>844</v>
      </c>
      <c r="E31" s="1">
        <v>179.0</v>
      </c>
      <c r="F31" s="1" t="s">
        <v>790</v>
      </c>
      <c r="G31" s="1" t="s">
        <v>846</v>
      </c>
      <c r="H31" s="79"/>
    </row>
    <row r="32">
      <c r="A32" s="30" t="s">
        <v>61</v>
      </c>
      <c r="B32" s="1" t="s">
        <v>792</v>
      </c>
      <c r="C32" s="30" t="s">
        <v>218</v>
      </c>
      <c r="D32" s="30" t="s">
        <v>460</v>
      </c>
      <c r="E32" s="29">
        <v>34.0</v>
      </c>
      <c r="F32" s="1" t="s">
        <v>790</v>
      </c>
      <c r="G32" s="1" t="s">
        <v>831</v>
      </c>
      <c r="H32" s="1" t="s">
        <v>903</v>
      </c>
      <c r="J32" s="29">
        <f>ROUND(K32*3.99*21,0)</f>
        <v>34</v>
      </c>
      <c r="K32" s="1">
        <v>0.41</v>
      </c>
      <c r="L32" s="1" t="s">
        <v>186</v>
      </c>
      <c r="M32" s="1" t="s">
        <v>904</v>
      </c>
    </row>
    <row r="33">
      <c r="A33" s="30" t="s">
        <v>61</v>
      </c>
      <c r="B33" s="1" t="s">
        <v>792</v>
      </c>
      <c r="C33" s="30" t="s">
        <v>218</v>
      </c>
      <c r="D33" s="30" t="s">
        <v>469</v>
      </c>
      <c r="E33" s="29">
        <v>43.0</v>
      </c>
      <c r="F33" s="1" t="s">
        <v>790</v>
      </c>
      <c r="G33" s="1" t="s">
        <v>831</v>
      </c>
      <c r="H33" s="1" t="s">
        <v>903</v>
      </c>
      <c r="J33" s="29">
        <f>ROUND(K33*5.1*21,0)</f>
        <v>43</v>
      </c>
      <c r="K33" s="1">
        <v>0.4</v>
      </c>
      <c r="L33" s="1" t="s">
        <v>186</v>
      </c>
      <c r="M33" s="1" t="s">
        <v>904</v>
      </c>
    </row>
    <row r="34">
      <c r="A34" s="30" t="s">
        <v>61</v>
      </c>
      <c r="B34" s="1" t="s">
        <v>792</v>
      </c>
      <c r="C34" s="30" t="s">
        <v>218</v>
      </c>
      <c r="D34" s="30" t="s">
        <v>476</v>
      </c>
      <c r="E34" s="29">
        <v>34.0</v>
      </c>
      <c r="F34" s="1" t="s">
        <v>790</v>
      </c>
      <c r="G34" s="1" t="s">
        <v>831</v>
      </c>
      <c r="H34" s="1" t="s">
        <v>903</v>
      </c>
      <c r="J34" s="29">
        <f>ROUND(K34*5.92*21,0)</f>
        <v>34</v>
      </c>
      <c r="K34" s="1">
        <v>0.27</v>
      </c>
      <c r="L34" s="1" t="s">
        <v>186</v>
      </c>
      <c r="M34" s="1" t="s">
        <v>904</v>
      </c>
    </row>
    <row r="35">
      <c r="A35" s="30" t="s">
        <v>68</v>
      </c>
      <c r="B35" s="1"/>
      <c r="C35" s="1" t="s">
        <v>218</v>
      </c>
      <c r="D35" s="1" t="s">
        <v>849</v>
      </c>
      <c r="E35" s="1">
        <f>6.6*27</f>
        <v>178.2</v>
      </c>
      <c r="F35" s="1" t="s">
        <v>790</v>
      </c>
      <c r="G35" s="79" t="s">
        <v>831</v>
      </c>
      <c r="H35" s="1" t="s">
        <v>850</v>
      </c>
      <c r="J35" s="29">
        <f>SUM(E35:E37)</f>
        <v>634.5</v>
      </c>
      <c r="K35" s="1">
        <v>6.6</v>
      </c>
      <c r="L35" s="1" t="s">
        <v>186</v>
      </c>
      <c r="M35" s="79" t="s">
        <v>905</v>
      </c>
    </row>
    <row r="36">
      <c r="A36" s="30" t="s">
        <v>68</v>
      </c>
      <c r="B36" s="1"/>
      <c r="C36" s="1" t="s">
        <v>218</v>
      </c>
      <c r="D36" s="1" t="s">
        <v>849</v>
      </c>
      <c r="E36" s="1">
        <f>5.3*27</f>
        <v>143.1</v>
      </c>
      <c r="F36" s="1" t="s">
        <v>790</v>
      </c>
      <c r="G36" s="79" t="s">
        <v>831</v>
      </c>
      <c r="H36" s="1" t="s">
        <v>851</v>
      </c>
      <c r="K36" s="1">
        <v>5.3</v>
      </c>
      <c r="L36" s="1" t="s">
        <v>186</v>
      </c>
      <c r="M36" s="79" t="s">
        <v>906</v>
      </c>
    </row>
    <row r="37">
      <c r="A37" s="30" t="s">
        <v>68</v>
      </c>
      <c r="B37" s="1"/>
      <c r="C37" s="1" t="s">
        <v>218</v>
      </c>
      <c r="D37" s="1" t="s">
        <v>849</v>
      </c>
      <c r="E37" s="1">
        <f>11.6*27</f>
        <v>313.2</v>
      </c>
      <c r="F37" s="1" t="s">
        <v>790</v>
      </c>
      <c r="G37" s="79" t="s">
        <v>831</v>
      </c>
      <c r="H37" s="1" t="s">
        <v>852</v>
      </c>
      <c r="K37" s="1">
        <v>11.6</v>
      </c>
      <c r="L37" s="1" t="s">
        <v>186</v>
      </c>
      <c r="M37" s="79" t="s">
        <v>907</v>
      </c>
    </row>
    <row r="38">
      <c r="A38" s="1" t="s">
        <v>648</v>
      </c>
      <c r="B38" s="81" t="s">
        <v>792</v>
      </c>
      <c r="C38" s="81" t="s">
        <v>218</v>
      </c>
      <c r="D38" s="45"/>
      <c r="E38" s="30">
        <v>85.0</v>
      </c>
      <c r="F38" s="1" t="s">
        <v>790</v>
      </c>
      <c r="G38" s="1" t="s">
        <v>831</v>
      </c>
      <c r="H38" s="85" t="s">
        <v>853</v>
      </c>
    </row>
    <row r="39">
      <c r="A39" s="1" t="s">
        <v>648</v>
      </c>
      <c r="B39" s="81" t="s">
        <v>792</v>
      </c>
      <c r="C39" s="81" t="s">
        <v>218</v>
      </c>
      <c r="D39" s="45"/>
      <c r="E39" s="30">
        <v>33.0</v>
      </c>
      <c r="F39" s="1" t="s">
        <v>790</v>
      </c>
      <c r="G39" s="1" t="s">
        <v>831</v>
      </c>
      <c r="H39" s="1" t="s">
        <v>908</v>
      </c>
    </row>
    <row r="40">
      <c r="A40" s="1" t="s">
        <v>648</v>
      </c>
      <c r="B40" s="81" t="s">
        <v>792</v>
      </c>
      <c r="C40" s="81" t="s">
        <v>218</v>
      </c>
      <c r="D40" s="45" t="s">
        <v>673</v>
      </c>
      <c r="E40" s="30">
        <v>39.0</v>
      </c>
      <c r="F40" s="1" t="s">
        <v>790</v>
      </c>
      <c r="G40" s="1" t="s">
        <v>831</v>
      </c>
      <c r="H40" s="1" t="s">
        <v>909</v>
      </c>
    </row>
    <row r="41">
      <c r="A41" s="1" t="s">
        <v>648</v>
      </c>
      <c r="B41" s="81" t="s">
        <v>792</v>
      </c>
      <c r="C41" s="81" t="s">
        <v>218</v>
      </c>
      <c r="D41" s="45" t="s">
        <v>676</v>
      </c>
      <c r="E41" s="30">
        <v>62.0</v>
      </c>
      <c r="F41" s="1" t="s">
        <v>790</v>
      </c>
      <c r="G41" s="1" t="s">
        <v>831</v>
      </c>
      <c r="H41" s="1" t="s">
        <v>910</v>
      </c>
    </row>
    <row r="42">
      <c r="A42" s="1" t="s">
        <v>648</v>
      </c>
      <c r="B42" s="81" t="s">
        <v>792</v>
      </c>
      <c r="C42" s="81" t="s">
        <v>218</v>
      </c>
      <c r="D42" s="45" t="s">
        <v>679</v>
      </c>
      <c r="E42" s="30">
        <v>39.0</v>
      </c>
      <c r="F42" s="1" t="s">
        <v>790</v>
      </c>
      <c r="G42" s="1" t="s">
        <v>831</v>
      </c>
      <c r="H42" s="1" t="s">
        <v>911</v>
      </c>
    </row>
    <row r="43">
      <c r="A43" s="1" t="s">
        <v>648</v>
      </c>
      <c r="B43" s="81" t="s">
        <v>792</v>
      </c>
      <c r="C43" s="81" t="s">
        <v>218</v>
      </c>
      <c r="D43" s="45" t="s">
        <v>681</v>
      </c>
      <c r="E43" s="30">
        <v>31.0</v>
      </c>
      <c r="F43" s="1" t="s">
        <v>790</v>
      </c>
      <c r="G43" s="1" t="s">
        <v>831</v>
      </c>
      <c r="H43" s="1" t="s">
        <v>912</v>
      </c>
    </row>
    <row r="45">
      <c r="A45" s="64" t="s">
        <v>913</v>
      </c>
    </row>
    <row r="46">
      <c r="A46" s="63" t="s">
        <v>13</v>
      </c>
      <c r="B46" s="63" t="s">
        <v>4</v>
      </c>
      <c r="C46" s="64" t="s">
        <v>105</v>
      </c>
      <c r="D46" s="64" t="s">
        <v>688</v>
      </c>
      <c r="E46" s="64" t="s">
        <v>790</v>
      </c>
      <c r="F46" s="64" t="s">
        <v>791</v>
      </c>
      <c r="G46" s="64" t="s">
        <v>330</v>
      </c>
      <c r="H46" s="64" t="s">
        <v>239</v>
      </c>
      <c r="I46" s="64" t="s">
        <v>860</v>
      </c>
      <c r="J46" s="64" t="s">
        <v>240</v>
      </c>
      <c r="K46" s="64" t="s">
        <v>861</v>
      </c>
      <c r="L46" s="64" t="s">
        <v>862</v>
      </c>
      <c r="M46" s="64" t="s">
        <v>238</v>
      </c>
      <c r="N46" s="64" t="s">
        <v>249</v>
      </c>
      <c r="O46" s="64" t="s">
        <v>325</v>
      </c>
    </row>
    <row r="47">
      <c r="A47" s="30" t="s">
        <v>29</v>
      </c>
      <c r="B47" s="30" t="s">
        <v>792</v>
      </c>
      <c r="C47" s="30" t="s">
        <v>218</v>
      </c>
      <c r="D47" s="30" t="s">
        <v>280</v>
      </c>
      <c r="E47" s="29">
        <f t="shared" ref="E47:E61" si="24">SUM(G47:O47)</f>
        <v>40</v>
      </c>
      <c r="F47" s="1" t="s">
        <v>914</v>
      </c>
      <c r="L47" s="1">
        <v>1.0</v>
      </c>
      <c r="M47" s="1">
        <v>39.0</v>
      </c>
    </row>
    <row r="48">
      <c r="A48" s="30" t="s">
        <v>29</v>
      </c>
      <c r="B48" s="30" t="s">
        <v>792</v>
      </c>
      <c r="C48" s="30" t="s">
        <v>218</v>
      </c>
      <c r="D48" s="30" t="s">
        <v>289</v>
      </c>
      <c r="E48" s="29">
        <f t="shared" si="24"/>
        <v>13</v>
      </c>
      <c r="F48" s="1" t="s">
        <v>915</v>
      </c>
      <c r="H48" s="1">
        <v>1.0</v>
      </c>
      <c r="L48" s="1">
        <v>0.0</v>
      </c>
      <c r="M48" s="1">
        <v>12.0</v>
      </c>
    </row>
    <row r="49">
      <c r="A49" s="30" t="s">
        <v>29</v>
      </c>
      <c r="B49" s="30" t="s">
        <v>792</v>
      </c>
      <c r="C49" s="30" t="s">
        <v>218</v>
      </c>
      <c r="D49" s="30" t="s">
        <v>289</v>
      </c>
      <c r="E49" s="29">
        <f t="shared" si="24"/>
        <v>28</v>
      </c>
      <c r="F49" s="1" t="s">
        <v>916</v>
      </c>
      <c r="H49" s="1">
        <v>1.0</v>
      </c>
      <c r="L49" s="1">
        <v>0.0</v>
      </c>
      <c r="M49" s="1">
        <v>27.0</v>
      </c>
    </row>
    <row r="50">
      <c r="A50" s="30" t="s">
        <v>29</v>
      </c>
      <c r="B50" s="30" t="s">
        <v>792</v>
      </c>
      <c r="C50" s="30" t="s">
        <v>218</v>
      </c>
      <c r="D50" s="30" t="s">
        <v>289</v>
      </c>
      <c r="E50" s="29">
        <f t="shared" si="24"/>
        <v>10</v>
      </c>
      <c r="F50" s="1" t="s">
        <v>917</v>
      </c>
      <c r="H50" s="1">
        <v>1.0</v>
      </c>
      <c r="L50" s="1">
        <v>1.0</v>
      </c>
      <c r="M50" s="1">
        <v>8.0</v>
      </c>
    </row>
    <row r="51">
      <c r="A51" s="92" t="s">
        <v>29</v>
      </c>
      <c r="B51" s="92" t="s">
        <v>792</v>
      </c>
      <c r="C51" s="92" t="s">
        <v>218</v>
      </c>
      <c r="D51" s="92" t="s">
        <v>289</v>
      </c>
      <c r="E51" s="93">
        <f t="shared" si="24"/>
        <v>51</v>
      </c>
      <c r="F51" s="94" t="s">
        <v>918</v>
      </c>
      <c r="G51" s="93"/>
      <c r="H51" s="94">
        <v>3.0</v>
      </c>
      <c r="I51" s="93"/>
      <c r="J51" s="93"/>
      <c r="K51" s="93"/>
      <c r="L51" s="94">
        <v>1.0</v>
      </c>
      <c r="M51" s="94">
        <v>47.0</v>
      </c>
      <c r="N51" s="93"/>
      <c r="O51" s="93"/>
      <c r="P51" s="93"/>
      <c r="Q51" s="93"/>
      <c r="R51" s="93"/>
      <c r="S51" s="93"/>
      <c r="T51" s="93"/>
      <c r="U51" s="93"/>
      <c r="V51" s="93"/>
      <c r="W51" s="93"/>
      <c r="X51" s="93"/>
      <c r="Y51" s="93"/>
      <c r="Z51" s="93"/>
      <c r="AA51" s="93"/>
      <c r="AB51" s="93"/>
      <c r="AC51" s="93"/>
      <c r="AD51" s="93"/>
    </row>
    <row r="52">
      <c r="A52" s="30" t="s">
        <v>46</v>
      </c>
      <c r="B52" s="1" t="s">
        <v>792</v>
      </c>
      <c r="C52" s="1" t="s">
        <v>218</v>
      </c>
      <c r="D52" s="1" t="s">
        <v>844</v>
      </c>
      <c r="E52" s="29">
        <f t="shared" si="24"/>
        <v>179</v>
      </c>
      <c r="F52" s="1" t="s">
        <v>846</v>
      </c>
      <c r="G52" s="1">
        <v>6.0</v>
      </c>
      <c r="H52" s="1">
        <v>173.0</v>
      </c>
    </row>
    <row r="53">
      <c r="A53" s="30" t="s">
        <v>61</v>
      </c>
      <c r="B53" s="1" t="s">
        <v>792</v>
      </c>
      <c r="C53" s="30" t="s">
        <v>218</v>
      </c>
      <c r="D53" s="30" t="s">
        <v>460</v>
      </c>
      <c r="E53" s="29">
        <f t="shared" si="24"/>
        <v>100</v>
      </c>
      <c r="F53" s="1" t="s">
        <v>877</v>
      </c>
      <c r="G53" s="1">
        <v>38.0</v>
      </c>
      <c r="H53" s="1">
        <v>47.0</v>
      </c>
      <c r="I53" s="38"/>
      <c r="L53" s="1">
        <v>15.0</v>
      </c>
    </row>
    <row r="54">
      <c r="A54" s="30" t="s">
        <v>61</v>
      </c>
      <c r="B54" s="1" t="s">
        <v>792</v>
      </c>
      <c r="C54" s="30" t="s">
        <v>218</v>
      </c>
      <c r="D54" s="30" t="s">
        <v>469</v>
      </c>
      <c r="E54" s="29">
        <f t="shared" si="24"/>
        <v>100</v>
      </c>
      <c r="F54" s="1" t="s">
        <v>877</v>
      </c>
      <c r="G54" s="1">
        <v>61.0</v>
      </c>
      <c r="H54" s="1">
        <v>23.0</v>
      </c>
      <c r="I54" s="38"/>
      <c r="L54" s="1">
        <v>16.0</v>
      </c>
    </row>
    <row r="55">
      <c r="A55" s="30" t="s">
        <v>61</v>
      </c>
      <c r="B55" s="1" t="s">
        <v>792</v>
      </c>
      <c r="C55" s="30" t="s">
        <v>218</v>
      </c>
      <c r="D55" s="30" t="s">
        <v>476</v>
      </c>
      <c r="E55" s="29">
        <f t="shared" si="24"/>
        <v>100</v>
      </c>
      <c r="F55" s="1" t="s">
        <v>877</v>
      </c>
      <c r="G55" s="1">
        <v>73.0</v>
      </c>
      <c r="H55" s="1">
        <v>9.0</v>
      </c>
      <c r="I55" s="38"/>
      <c r="L55" s="1">
        <v>18.0</v>
      </c>
    </row>
    <row r="56">
      <c r="A56" s="30" t="s">
        <v>61</v>
      </c>
      <c r="B56" s="1" t="s">
        <v>792</v>
      </c>
      <c r="C56" s="30" t="s">
        <v>218</v>
      </c>
      <c r="D56" s="1" t="s">
        <v>919</v>
      </c>
      <c r="E56" s="29">
        <f t="shared" si="24"/>
        <v>100</v>
      </c>
      <c r="F56" s="1" t="s">
        <v>877</v>
      </c>
      <c r="G56" s="1">
        <v>61.0</v>
      </c>
      <c r="H56" s="1">
        <v>23.0</v>
      </c>
      <c r="I56" s="38"/>
      <c r="L56" s="1">
        <v>16.0</v>
      </c>
    </row>
    <row r="57">
      <c r="A57" s="30" t="s">
        <v>68</v>
      </c>
      <c r="B57" s="1" t="s">
        <v>792</v>
      </c>
      <c r="C57" s="1" t="s">
        <v>218</v>
      </c>
      <c r="D57" s="1" t="s">
        <v>849</v>
      </c>
      <c r="E57" s="29">
        <f t="shared" si="24"/>
        <v>100</v>
      </c>
      <c r="F57" s="1" t="s">
        <v>920</v>
      </c>
      <c r="G57" s="1">
        <v>1.0</v>
      </c>
      <c r="H57" s="1">
        <v>7.0</v>
      </c>
      <c r="J57" s="1">
        <v>91.0</v>
      </c>
      <c r="L57" s="1">
        <v>1.0</v>
      </c>
    </row>
    <row r="58">
      <c r="A58" s="1" t="s">
        <v>648</v>
      </c>
      <c r="B58" s="81" t="s">
        <v>792</v>
      </c>
      <c r="C58" s="81" t="s">
        <v>218</v>
      </c>
      <c r="D58" s="45"/>
      <c r="E58" s="29">
        <f t="shared" si="24"/>
        <v>85</v>
      </c>
      <c r="F58" s="1" t="s">
        <v>921</v>
      </c>
      <c r="G58" s="1">
        <v>60.0</v>
      </c>
      <c r="H58" s="1">
        <v>25.0</v>
      </c>
    </row>
    <row r="59">
      <c r="A59" s="1" t="s">
        <v>648</v>
      </c>
      <c r="B59" s="81" t="s">
        <v>792</v>
      </c>
      <c r="C59" s="81" t="s">
        <v>218</v>
      </c>
      <c r="D59" s="45"/>
      <c r="E59" s="29">
        <f t="shared" si="24"/>
        <v>33</v>
      </c>
      <c r="F59" s="1" t="s">
        <v>922</v>
      </c>
      <c r="G59" s="1">
        <v>20.0</v>
      </c>
      <c r="H59" s="1">
        <v>13.0</v>
      </c>
    </row>
    <row r="60">
      <c r="A60" s="1" t="s">
        <v>648</v>
      </c>
      <c r="B60" s="81" t="s">
        <v>792</v>
      </c>
      <c r="C60" s="81" t="s">
        <v>218</v>
      </c>
      <c r="D60" s="45" t="s">
        <v>884</v>
      </c>
      <c r="E60" s="29">
        <f t="shared" si="24"/>
        <v>101</v>
      </c>
      <c r="F60" s="1" t="s">
        <v>923</v>
      </c>
      <c r="G60" s="1">
        <v>41.0</v>
      </c>
      <c r="H60" s="1">
        <v>38.0</v>
      </c>
      <c r="I60" s="1">
        <v>2.0</v>
      </c>
      <c r="K60" s="1">
        <v>3.0</v>
      </c>
      <c r="L60" s="1">
        <v>17.0</v>
      </c>
    </row>
    <row r="61">
      <c r="A61" s="1" t="s">
        <v>648</v>
      </c>
      <c r="B61" s="81" t="s">
        <v>792</v>
      </c>
      <c r="C61" s="81" t="s">
        <v>218</v>
      </c>
      <c r="D61" s="45" t="s">
        <v>886</v>
      </c>
      <c r="E61" s="29">
        <f t="shared" si="24"/>
        <v>101</v>
      </c>
      <c r="F61" s="1" t="s">
        <v>924</v>
      </c>
      <c r="G61" s="1">
        <v>42.0</v>
      </c>
      <c r="H61" s="1">
        <v>36.0</v>
      </c>
      <c r="I61" s="1">
        <v>7.0</v>
      </c>
      <c r="K61" s="1">
        <v>9.0</v>
      </c>
      <c r="L61" s="1">
        <v>7.0</v>
      </c>
    </row>
    <row r="63">
      <c r="A63" s="64" t="s">
        <v>925</v>
      </c>
    </row>
    <row r="64">
      <c r="A64" s="63" t="s">
        <v>13</v>
      </c>
      <c r="B64" s="63" t="s">
        <v>4</v>
      </c>
      <c r="C64" s="64" t="s">
        <v>105</v>
      </c>
      <c r="D64" s="64" t="s">
        <v>688</v>
      </c>
      <c r="E64" s="64" t="s">
        <v>790</v>
      </c>
      <c r="F64" s="24" t="s">
        <v>791</v>
      </c>
      <c r="G64" s="26" t="s">
        <v>242</v>
      </c>
      <c r="H64" s="26" t="s">
        <v>243</v>
      </c>
      <c r="I64" s="26" t="s">
        <v>244</v>
      </c>
      <c r="J64" s="26" t="s">
        <v>245</v>
      </c>
      <c r="K64" s="26" t="s">
        <v>246</v>
      </c>
      <c r="L64" s="26" t="s">
        <v>247</v>
      </c>
      <c r="M64" s="26" t="s">
        <v>248</v>
      </c>
      <c r="N64" s="26" t="s">
        <v>249</v>
      </c>
      <c r="O64" s="64" t="s">
        <v>888</v>
      </c>
    </row>
    <row r="65">
      <c r="A65" s="30" t="s">
        <v>29</v>
      </c>
      <c r="B65" s="30" t="s">
        <v>792</v>
      </c>
      <c r="C65" s="30" t="s">
        <v>218</v>
      </c>
      <c r="D65" s="30" t="s">
        <v>280</v>
      </c>
      <c r="E65" s="29">
        <f t="shared" ref="E65:E69" si="25">SUM(G65:O65)</f>
        <v>40</v>
      </c>
      <c r="F65" s="30" t="s">
        <v>914</v>
      </c>
      <c r="K65" s="1">
        <v>39.0</v>
      </c>
      <c r="O65" s="1">
        <v>1.0</v>
      </c>
    </row>
    <row r="66">
      <c r="A66" s="30" t="s">
        <v>29</v>
      </c>
      <c r="B66" s="30" t="s">
        <v>792</v>
      </c>
      <c r="C66" s="30" t="s">
        <v>218</v>
      </c>
      <c r="D66" s="30" t="s">
        <v>289</v>
      </c>
      <c r="E66" s="29">
        <f t="shared" si="25"/>
        <v>13</v>
      </c>
      <c r="F66" s="30" t="s">
        <v>915</v>
      </c>
      <c r="G66" s="1">
        <v>0.0</v>
      </c>
      <c r="K66" s="1">
        <v>12.0</v>
      </c>
      <c r="N66" s="1">
        <v>1.0</v>
      </c>
      <c r="O66" s="1">
        <v>0.0</v>
      </c>
    </row>
    <row r="67">
      <c r="A67" s="30" t="s">
        <v>29</v>
      </c>
      <c r="B67" s="30" t="s">
        <v>792</v>
      </c>
      <c r="C67" s="30" t="s">
        <v>218</v>
      </c>
      <c r="D67" s="30" t="s">
        <v>289</v>
      </c>
      <c r="E67" s="29">
        <f t="shared" si="25"/>
        <v>28</v>
      </c>
      <c r="F67" s="30" t="s">
        <v>916</v>
      </c>
      <c r="G67" s="1">
        <v>1.0</v>
      </c>
      <c r="K67" s="1">
        <v>27.0</v>
      </c>
      <c r="N67" s="1">
        <v>0.0</v>
      </c>
      <c r="O67" s="1">
        <v>0.0</v>
      </c>
    </row>
    <row r="68">
      <c r="A68" s="30" t="s">
        <v>29</v>
      </c>
      <c r="B68" s="30" t="s">
        <v>792</v>
      </c>
      <c r="C68" s="30" t="s">
        <v>218</v>
      </c>
      <c r="D68" s="30" t="s">
        <v>289</v>
      </c>
      <c r="E68" s="29">
        <f t="shared" si="25"/>
        <v>10</v>
      </c>
      <c r="F68" s="30" t="s">
        <v>917</v>
      </c>
      <c r="G68" s="1">
        <v>0.0</v>
      </c>
      <c r="K68" s="1">
        <v>9.0</v>
      </c>
      <c r="N68" s="1">
        <v>0.0</v>
      </c>
      <c r="O68" s="1">
        <v>1.0</v>
      </c>
    </row>
    <row r="69">
      <c r="A69" s="92" t="s">
        <v>29</v>
      </c>
      <c r="B69" s="92" t="s">
        <v>792</v>
      </c>
      <c r="C69" s="92" t="s">
        <v>218</v>
      </c>
      <c r="D69" s="92" t="s">
        <v>289</v>
      </c>
      <c r="E69" s="93">
        <f t="shared" si="25"/>
        <v>51</v>
      </c>
      <c r="F69" s="92" t="s">
        <v>918</v>
      </c>
      <c r="G69" s="94">
        <v>1.0</v>
      </c>
      <c r="H69" s="93"/>
      <c r="I69" s="93"/>
      <c r="J69" s="93"/>
      <c r="K69" s="94">
        <v>48.0</v>
      </c>
      <c r="L69" s="93"/>
      <c r="M69" s="93"/>
      <c r="N69" s="94">
        <v>1.0</v>
      </c>
      <c r="O69" s="94">
        <v>1.0</v>
      </c>
      <c r="P69" s="93"/>
      <c r="Q69" s="93"/>
      <c r="R69" s="93"/>
      <c r="S69" s="93"/>
      <c r="T69" s="93"/>
      <c r="U69" s="93"/>
      <c r="V69" s="93"/>
      <c r="W69" s="93"/>
      <c r="X69" s="93"/>
      <c r="Y69" s="93"/>
      <c r="Z69" s="93"/>
      <c r="AA69" s="93"/>
    </row>
    <row r="71">
      <c r="A71" s="64" t="s">
        <v>926</v>
      </c>
    </row>
    <row r="72">
      <c r="A72" s="63" t="s">
        <v>13</v>
      </c>
      <c r="B72" s="63" t="s">
        <v>4</v>
      </c>
      <c r="C72" s="64" t="s">
        <v>105</v>
      </c>
      <c r="D72" s="64" t="s">
        <v>688</v>
      </c>
      <c r="E72" s="64" t="s">
        <v>790</v>
      </c>
      <c r="F72" s="24" t="s">
        <v>791</v>
      </c>
      <c r="G72" s="24" t="s">
        <v>889</v>
      </c>
      <c r="H72" s="64" t="s">
        <v>403</v>
      </c>
      <c r="I72" s="24" t="s">
        <v>379</v>
      </c>
      <c r="J72" s="24" t="s">
        <v>890</v>
      </c>
      <c r="K72" s="24" t="s">
        <v>453</v>
      </c>
      <c r="L72" s="24" t="s">
        <v>368</v>
      </c>
      <c r="M72" s="64" t="s">
        <v>390</v>
      </c>
      <c r="N72" s="64" t="s">
        <v>413</v>
      </c>
    </row>
    <row r="73">
      <c r="A73" s="30" t="s">
        <v>22</v>
      </c>
      <c r="B73" s="30" t="s">
        <v>792</v>
      </c>
      <c r="C73" s="30" t="s">
        <v>218</v>
      </c>
      <c r="D73" s="30" t="s">
        <v>217</v>
      </c>
      <c r="E73" s="29">
        <f t="shared" ref="E73:E76" si="26">SUM(G73:L73)</f>
        <v>1</v>
      </c>
      <c r="F73" s="1" t="s">
        <v>831</v>
      </c>
      <c r="G73" s="1">
        <v>0.0</v>
      </c>
      <c r="I73" s="1">
        <v>0.0</v>
      </c>
      <c r="J73" s="1">
        <v>0.0</v>
      </c>
      <c r="K73" s="1">
        <v>1.0</v>
      </c>
      <c r="L73" s="1">
        <v>0.0</v>
      </c>
    </row>
    <row r="74">
      <c r="A74" s="30" t="s">
        <v>22</v>
      </c>
      <c r="B74" s="30" t="s">
        <v>792</v>
      </c>
      <c r="C74" s="30" t="s">
        <v>218</v>
      </c>
      <c r="D74" s="30" t="s">
        <v>223</v>
      </c>
      <c r="E74" s="29">
        <f t="shared" si="26"/>
        <v>2</v>
      </c>
      <c r="F74" s="1" t="s">
        <v>831</v>
      </c>
      <c r="G74" s="1">
        <v>0.0</v>
      </c>
      <c r="I74" s="1">
        <v>1.0</v>
      </c>
      <c r="J74" s="1">
        <v>0.0</v>
      </c>
      <c r="K74" s="1">
        <v>1.0</v>
      </c>
      <c r="L74" s="1">
        <v>0.0</v>
      </c>
    </row>
    <row r="75">
      <c r="A75" s="30" t="s">
        <v>22</v>
      </c>
      <c r="B75" s="30" t="s">
        <v>792</v>
      </c>
      <c r="C75" s="30" t="s">
        <v>218</v>
      </c>
      <c r="D75" s="30" t="s">
        <v>227</v>
      </c>
      <c r="E75" s="29">
        <f t="shared" si="26"/>
        <v>18</v>
      </c>
      <c r="F75" s="1" t="s">
        <v>831</v>
      </c>
      <c r="G75" s="1">
        <v>1.0</v>
      </c>
      <c r="I75" s="1">
        <v>10.0</v>
      </c>
      <c r="J75" s="1">
        <v>4.0</v>
      </c>
      <c r="K75" s="1">
        <v>2.0</v>
      </c>
      <c r="L75" s="1">
        <v>1.0</v>
      </c>
    </row>
    <row r="76">
      <c r="A76" s="30" t="s">
        <v>22</v>
      </c>
      <c r="B76" s="30" t="s">
        <v>792</v>
      </c>
      <c r="C76" s="30" t="s">
        <v>218</v>
      </c>
      <c r="D76" s="30" t="s">
        <v>231</v>
      </c>
      <c r="E76" s="29">
        <f t="shared" si="26"/>
        <v>48</v>
      </c>
      <c r="F76" s="1" t="s">
        <v>831</v>
      </c>
      <c r="G76" s="1">
        <v>0.0</v>
      </c>
      <c r="I76" s="1">
        <v>2.0</v>
      </c>
      <c r="J76" s="1">
        <v>0.0</v>
      </c>
      <c r="K76" s="1">
        <v>2.0</v>
      </c>
      <c r="L76" s="1">
        <v>44.0</v>
      </c>
    </row>
    <row r="77">
      <c r="A77" s="30" t="s">
        <v>46</v>
      </c>
      <c r="B77" s="1" t="s">
        <v>792</v>
      </c>
      <c r="C77" s="1" t="s">
        <v>218</v>
      </c>
      <c r="D77" s="1" t="s">
        <v>844</v>
      </c>
      <c r="E77" s="29">
        <f>SUM(G77:O77)</f>
        <v>179</v>
      </c>
      <c r="F77" s="1" t="s">
        <v>831</v>
      </c>
      <c r="H77" s="1">
        <v>4.0</v>
      </c>
      <c r="I77" s="1">
        <v>60.0</v>
      </c>
      <c r="L77" s="1">
        <v>106.0</v>
      </c>
      <c r="M77" s="1">
        <v>8.0</v>
      </c>
      <c r="N77" s="1">
        <v>1.0</v>
      </c>
    </row>
    <row r="79">
      <c r="A79" s="64" t="s">
        <v>927</v>
      </c>
    </row>
    <row r="80">
      <c r="A80" s="63" t="s">
        <v>13</v>
      </c>
      <c r="B80" s="63" t="s">
        <v>4</v>
      </c>
      <c r="C80" s="64" t="s">
        <v>105</v>
      </c>
      <c r="D80" s="64" t="s">
        <v>688</v>
      </c>
      <c r="E80" s="64" t="s">
        <v>790</v>
      </c>
      <c r="F80" s="64" t="s">
        <v>791</v>
      </c>
      <c r="G80" s="64" t="s">
        <v>370</v>
      </c>
      <c r="H80" s="64" t="s">
        <v>315</v>
      </c>
      <c r="I80" s="64" t="s">
        <v>320</v>
      </c>
      <c r="J80" s="64" t="s">
        <v>324</v>
      </c>
      <c r="K80" s="64" t="s">
        <v>329</v>
      </c>
      <c r="L80" s="64" t="s">
        <v>333</v>
      </c>
      <c r="M80" s="64" t="s">
        <v>337</v>
      </c>
      <c r="N80" s="64" t="s">
        <v>392</v>
      </c>
      <c r="O80" s="64" t="s">
        <v>415</v>
      </c>
      <c r="P80" s="64" t="s">
        <v>405</v>
      </c>
      <c r="Q80" s="64" t="s">
        <v>422</v>
      </c>
      <c r="R80" s="64" t="s">
        <v>434</v>
      </c>
      <c r="S80" s="64" t="s">
        <v>435</v>
      </c>
      <c r="T80" s="64" t="s">
        <v>455</v>
      </c>
      <c r="U80" s="64" t="s">
        <v>394</v>
      </c>
      <c r="V80" s="86" t="s">
        <v>928</v>
      </c>
    </row>
    <row r="81">
      <c r="A81" s="30" t="s">
        <v>46</v>
      </c>
      <c r="B81" s="1" t="s">
        <v>792</v>
      </c>
      <c r="C81" s="1" t="s">
        <v>218</v>
      </c>
      <c r="D81" s="1" t="s">
        <v>844</v>
      </c>
      <c r="E81" s="29">
        <f t="shared" ref="E81:E86" si="27">SUM(G81:AB81)</f>
        <v>179</v>
      </c>
      <c r="F81" s="1" t="s">
        <v>831</v>
      </c>
      <c r="G81" s="1">
        <v>98.0</v>
      </c>
      <c r="H81" s="1">
        <v>1.0</v>
      </c>
      <c r="J81" s="1">
        <v>32.0</v>
      </c>
      <c r="N81" s="1">
        <v>26.0</v>
      </c>
      <c r="O81" s="1">
        <v>6.0</v>
      </c>
      <c r="P81" s="1">
        <v>7.0</v>
      </c>
      <c r="Q81" s="1">
        <v>6.0</v>
      </c>
      <c r="R81" s="1">
        <v>1.0</v>
      </c>
      <c r="S81" s="1">
        <v>1.0</v>
      </c>
      <c r="V81" s="57">
        <v>1.0</v>
      </c>
    </row>
    <row r="82">
      <c r="A82" s="30" t="s">
        <v>61</v>
      </c>
      <c r="B82" s="1" t="s">
        <v>792</v>
      </c>
      <c r="C82" s="30" t="s">
        <v>218</v>
      </c>
      <c r="D82" s="30" t="s">
        <v>460</v>
      </c>
      <c r="E82" s="29">
        <f t="shared" si="27"/>
        <v>100</v>
      </c>
      <c r="F82" s="30" t="s">
        <v>877</v>
      </c>
      <c r="G82" s="1">
        <v>0.0</v>
      </c>
      <c r="H82" s="1">
        <v>23.0</v>
      </c>
      <c r="J82" s="1">
        <v>18.0</v>
      </c>
      <c r="M82" s="1">
        <v>38.0</v>
      </c>
      <c r="O82" s="1">
        <v>6.0</v>
      </c>
      <c r="U82" s="1">
        <v>15.0</v>
      </c>
      <c r="V82" s="87"/>
    </row>
    <row r="83">
      <c r="A83" s="30" t="s">
        <v>61</v>
      </c>
      <c r="B83" s="1" t="s">
        <v>792</v>
      </c>
      <c r="C83" s="30" t="s">
        <v>218</v>
      </c>
      <c r="D83" s="30" t="s">
        <v>469</v>
      </c>
      <c r="E83" s="29">
        <f t="shared" si="27"/>
        <v>100</v>
      </c>
      <c r="F83" s="30" t="s">
        <v>877</v>
      </c>
      <c r="G83" s="1">
        <v>2.0</v>
      </c>
      <c r="H83" s="1">
        <v>14.0</v>
      </c>
      <c r="J83" s="1">
        <v>33.0</v>
      </c>
      <c r="M83" s="1">
        <v>12.0</v>
      </c>
      <c r="O83" s="1">
        <v>14.0</v>
      </c>
      <c r="U83" s="1">
        <v>25.0</v>
      </c>
      <c r="V83" s="87"/>
    </row>
    <row r="84">
      <c r="A84" s="30" t="s">
        <v>61</v>
      </c>
      <c r="B84" s="1" t="s">
        <v>792</v>
      </c>
      <c r="C84" s="30" t="s">
        <v>218</v>
      </c>
      <c r="D84" s="30" t="s">
        <v>476</v>
      </c>
      <c r="E84" s="29">
        <f t="shared" si="27"/>
        <v>100</v>
      </c>
      <c r="F84" s="30" t="s">
        <v>877</v>
      </c>
      <c r="G84" s="1">
        <v>0.0</v>
      </c>
      <c r="H84" s="1">
        <v>0.0</v>
      </c>
      <c r="J84" s="1">
        <v>21.0</v>
      </c>
      <c r="M84" s="1">
        <v>11.0</v>
      </c>
      <c r="O84" s="1">
        <v>7.0</v>
      </c>
      <c r="U84" s="1">
        <v>61.0</v>
      </c>
      <c r="V84" s="87"/>
    </row>
    <row r="85">
      <c r="A85" s="30" t="s">
        <v>61</v>
      </c>
      <c r="B85" s="1" t="s">
        <v>792</v>
      </c>
      <c r="C85" s="30" t="s">
        <v>218</v>
      </c>
      <c r="D85" s="1" t="s">
        <v>919</v>
      </c>
      <c r="E85" s="29">
        <f t="shared" si="27"/>
        <v>100</v>
      </c>
      <c r="F85" s="30" t="s">
        <v>877</v>
      </c>
      <c r="G85" s="1">
        <v>1.0</v>
      </c>
      <c r="H85" s="1">
        <v>18.0</v>
      </c>
      <c r="J85" s="1">
        <v>24.0</v>
      </c>
      <c r="M85" s="1">
        <v>19.0</v>
      </c>
      <c r="O85" s="1">
        <v>9.0</v>
      </c>
      <c r="U85" s="1">
        <v>29.0</v>
      </c>
      <c r="V85" s="87"/>
    </row>
    <row r="86">
      <c r="A86" s="30" t="s">
        <v>68</v>
      </c>
      <c r="B86" s="1" t="s">
        <v>792</v>
      </c>
      <c r="C86" s="1" t="s">
        <v>218</v>
      </c>
      <c r="D86" s="1" t="s">
        <v>849</v>
      </c>
      <c r="E86" s="29">
        <f t="shared" si="27"/>
        <v>100</v>
      </c>
      <c r="F86" s="1" t="s">
        <v>920</v>
      </c>
      <c r="H86" s="1">
        <v>8.0</v>
      </c>
      <c r="J86" s="1">
        <v>48.0</v>
      </c>
      <c r="N86" s="1">
        <v>5.0</v>
      </c>
      <c r="U86" s="1">
        <v>39.0</v>
      </c>
    </row>
    <row r="88">
      <c r="A88" s="64" t="s">
        <v>929</v>
      </c>
    </row>
    <row r="89">
      <c r="A89" s="1" t="s">
        <v>685</v>
      </c>
      <c r="B89" s="1" t="s">
        <v>689</v>
      </c>
      <c r="D89" s="81" t="s">
        <v>263</v>
      </c>
      <c r="E89" s="1">
        <v>14.747722</v>
      </c>
      <c r="F89" s="1">
        <v>120.910639</v>
      </c>
      <c r="G89" s="1" t="s">
        <v>686</v>
      </c>
      <c r="H89" s="1" t="s">
        <v>692</v>
      </c>
      <c r="I89" s="1" t="s">
        <v>197</v>
      </c>
      <c r="J89" s="73"/>
      <c r="L89" s="1" t="s">
        <v>930</v>
      </c>
      <c r="M89" s="1" t="s">
        <v>931</v>
      </c>
    </row>
    <row r="90">
      <c r="A90" s="1" t="s">
        <v>685</v>
      </c>
      <c r="B90" s="1" t="s">
        <v>689</v>
      </c>
      <c r="D90" s="81" t="s">
        <v>263</v>
      </c>
      <c r="E90" s="1">
        <v>14.771167</v>
      </c>
      <c r="F90" s="1">
        <v>120.958861</v>
      </c>
      <c r="G90" s="1" t="s">
        <v>686</v>
      </c>
      <c r="H90" s="1" t="s">
        <v>695</v>
      </c>
      <c r="I90" s="1" t="s">
        <v>184</v>
      </c>
      <c r="J90" s="73"/>
      <c r="L90" s="1" t="s">
        <v>930</v>
      </c>
      <c r="M90" s="1" t="s">
        <v>931</v>
      </c>
    </row>
    <row r="91">
      <c r="A91" s="1" t="s">
        <v>685</v>
      </c>
      <c r="B91" s="1" t="s">
        <v>696</v>
      </c>
      <c r="D91" s="81" t="s">
        <v>263</v>
      </c>
      <c r="E91" s="1">
        <v>14.659833</v>
      </c>
      <c r="F91" s="1">
        <v>120.955389</v>
      </c>
      <c r="G91" s="1" t="s">
        <v>686</v>
      </c>
      <c r="H91" s="1" t="s">
        <v>699</v>
      </c>
      <c r="I91" s="1" t="s">
        <v>197</v>
      </c>
      <c r="J91" s="73"/>
      <c r="L91" s="1" t="s">
        <v>930</v>
      </c>
      <c r="M91" s="1" t="s">
        <v>931</v>
      </c>
    </row>
    <row r="92">
      <c r="A92" s="1" t="s">
        <v>685</v>
      </c>
      <c r="B92" s="1" t="s">
        <v>696</v>
      </c>
      <c r="D92" s="81" t="s">
        <v>263</v>
      </c>
      <c r="E92" s="1">
        <v>14.684861</v>
      </c>
      <c r="F92" s="1">
        <v>121.000861</v>
      </c>
      <c r="G92" s="1" t="s">
        <v>686</v>
      </c>
      <c r="H92" s="1" t="s">
        <v>702</v>
      </c>
      <c r="I92" s="1" t="s">
        <v>184</v>
      </c>
      <c r="J92" s="73"/>
      <c r="L92" s="1" t="s">
        <v>930</v>
      </c>
      <c r="M92" s="1" t="s">
        <v>931</v>
      </c>
    </row>
    <row r="93">
      <c r="A93" s="1" t="s">
        <v>685</v>
      </c>
      <c r="B93" s="1" t="s">
        <v>703</v>
      </c>
      <c r="D93" s="81" t="s">
        <v>263</v>
      </c>
      <c r="E93" s="1">
        <v>14.595778</v>
      </c>
      <c r="F93" s="1">
        <v>120.977222</v>
      </c>
      <c r="G93" s="1" t="s">
        <v>686</v>
      </c>
      <c r="H93" s="1" t="s">
        <v>706</v>
      </c>
      <c r="I93" s="1" t="s">
        <v>197</v>
      </c>
      <c r="J93" s="73"/>
      <c r="L93" s="1" t="s">
        <v>930</v>
      </c>
      <c r="M93" s="1" t="s">
        <v>931</v>
      </c>
    </row>
    <row r="94">
      <c r="A94" s="1" t="s">
        <v>685</v>
      </c>
      <c r="B94" s="1" t="s">
        <v>703</v>
      </c>
      <c r="D94" s="81" t="s">
        <v>263</v>
      </c>
      <c r="E94" s="1">
        <v>14.586444</v>
      </c>
      <c r="F94" s="1">
        <v>121.019889</v>
      </c>
      <c r="G94" s="1" t="s">
        <v>686</v>
      </c>
      <c r="H94" s="1" t="s">
        <v>709</v>
      </c>
      <c r="I94" s="1" t="s">
        <v>184</v>
      </c>
      <c r="J94" s="73"/>
      <c r="L94" s="1" t="s">
        <v>930</v>
      </c>
      <c r="M94" s="1" t="s">
        <v>931</v>
      </c>
    </row>
    <row r="96">
      <c r="A96" s="1" t="s">
        <v>685</v>
      </c>
      <c r="B96" s="28"/>
      <c r="C96" s="81" t="s">
        <v>263</v>
      </c>
      <c r="D96" s="1" t="s">
        <v>689</v>
      </c>
      <c r="F96" s="29"/>
      <c r="G96" s="27"/>
      <c r="I96" s="1" t="s">
        <v>931</v>
      </c>
    </row>
    <row r="97">
      <c r="A97" s="1" t="s">
        <v>685</v>
      </c>
      <c r="B97" s="28"/>
      <c r="C97" s="81" t="s">
        <v>263</v>
      </c>
      <c r="D97" s="1" t="s">
        <v>689</v>
      </c>
      <c r="F97" s="29"/>
      <c r="G97" s="27"/>
      <c r="I97" s="1" t="s">
        <v>931</v>
      </c>
    </row>
    <row r="98">
      <c r="A98" s="1" t="s">
        <v>685</v>
      </c>
      <c r="B98" s="28"/>
      <c r="C98" s="81" t="s">
        <v>263</v>
      </c>
      <c r="D98" s="1" t="s">
        <v>696</v>
      </c>
      <c r="F98" s="29"/>
      <c r="G98" s="27"/>
      <c r="I98" s="1" t="s">
        <v>931</v>
      </c>
    </row>
    <row r="99">
      <c r="A99" s="1" t="s">
        <v>685</v>
      </c>
      <c r="B99" s="28"/>
      <c r="C99" s="81" t="s">
        <v>263</v>
      </c>
      <c r="D99" s="1" t="s">
        <v>696</v>
      </c>
      <c r="F99" s="29"/>
      <c r="G99" s="27"/>
      <c r="I99" s="1" t="s">
        <v>931</v>
      </c>
    </row>
    <row r="100">
      <c r="A100" s="1" t="s">
        <v>685</v>
      </c>
      <c r="B100" s="28"/>
      <c r="C100" s="81" t="s">
        <v>263</v>
      </c>
      <c r="D100" s="1" t="s">
        <v>703</v>
      </c>
      <c r="F100" s="29"/>
      <c r="G100" s="27"/>
      <c r="I100" s="1" t="s">
        <v>931</v>
      </c>
    </row>
    <row r="101">
      <c r="A101" s="1" t="s">
        <v>685</v>
      </c>
      <c r="B101" s="28"/>
      <c r="C101" s="81" t="s">
        <v>263</v>
      </c>
      <c r="D101" s="1" t="s">
        <v>703</v>
      </c>
      <c r="F101" s="29"/>
      <c r="G101" s="27"/>
      <c r="I101" s="1" t="s">
        <v>931</v>
      </c>
    </row>
    <row r="116">
      <c r="A116" s="30" t="s">
        <v>61</v>
      </c>
      <c r="B116" s="30" t="s">
        <v>792</v>
      </c>
      <c r="C116" s="30" t="s">
        <v>218</v>
      </c>
      <c r="D116" s="30" t="s">
        <v>460</v>
      </c>
      <c r="E116" s="29">
        <v>100.0</v>
      </c>
      <c r="F116" s="30" t="s">
        <v>877</v>
      </c>
      <c r="G116" s="30">
        <v>38.0</v>
      </c>
      <c r="H116" s="30">
        <v>47.0</v>
      </c>
      <c r="I116" s="30"/>
      <c r="L116" s="30">
        <v>15.0</v>
      </c>
    </row>
    <row r="117">
      <c r="A117" s="30" t="s">
        <v>61</v>
      </c>
      <c r="B117" s="30" t="s">
        <v>792</v>
      </c>
      <c r="C117" s="30" t="s">
        <v>218</v>
      </c>
      <c r="D117" s="30" t="s">
        <v>469</v>
      </c>
      <c r="E117" s="29">
        <v>100.0</v>
      </c>
      <c r="F117" s="30" t="s">
        <v>877</v>
      </c>
      <c r="G117" s="30">
        <v>61.0</v>
      </c>
      <c r="H117" s="30">
        <v>23.0</v>
      </c>
      <c r="I117" s="30"/>
      <c r="L117" s="30">
        <v>16.0</v>
      </c>
    </row>
    <row r="118">
      <c r="A118" s="30" t="s">
        <v>61</v>
      </c>
      <c r="B118" s="30" t="s">
        <v>792</v>
      </c>
      <c r="C118" s="30" t="s">
        <v>218</v>
      </c>
      <c r="D118" s="30" t="s">
        <v>476</v>
      </c>
      <c r="E118" s="29">
        <v>100.0</v>
      </c>
      <c r="F118" s="30" t="s">
        <v>877</v>
      </c>
      <c r="G118" s="30">
        <v>73.0</v>
      </c>
      <c r="H118" s="30">
        <v>9.0</v>
      </c>
      <c r="I118" s="30"/>
      <c r="L118" s="30">
        <v>18.0</v>
      </c>
    </row>
    <row r="119">
      <c r="A119" s="30" t="s">
        <v>61</v>
      </c>
      <c r="B119" s="30" t="s">
        <v>792</v>
      </c>
      <c r="C119" s="30" t="s">
        <v>218</v>
      </c>
      <c r="D119" s="30" t="s">
        <v>919</v>
      </c>
      <c r="E119" s="29">
        <v>100.0</v>
      </c>
      <c r="F119" s="30" t="s">
        <v>877</v>
      </c>
      <c r="G119" s="30">
        <v>61.0</v>
      </c>
      <c r="H119" s="30">
        <v>23.0</v>
      </c>
      <c r="I119" s="30"/>
      <c r="L119" s="30">
        <v>16.0</v>
      </c>
    </row>
    <row r="120">
      <c r="A120" s="30" t="s">
        <v>68</v>
      </c>
      <c r="B120" s="30" t="s">
        <v>792</v>
      </c>
      <c r="C120" s="30" t="s">
        <v>218</v>
      </c>
      <c r="D120" s="30" t="s">
        <v>849</v>
      </c>
      <c r="E120" s="29">
        <v>100.0</v>
      </c>
      <c r="F120" s="30" t="s">
        <v>920</v>
      </c>
      <c r="G120" s="30">
        <v>1.0</v>
      </c>
      <c r="H120" s="30">
        <v>7.0</v>
      </c>
      <c r="J120" s="30">
        <v>91.0</v>
      </c>
      <c r="L120" s="30">
        <v>1.0</v>
      </c>
    </row>
    <row r="123">
      <c r="D123" s="30">
        <v>34.0</v>
      </c>
      <c r="E123" s="29">
        <v>100.0</v>
      </c>
      <c r="F123" s="30" t="s">
        <v>877</v>
      </c>
      <c r="G123" s="30">
        <v>38.0</v>
      </c>
      <c r="H123" s="30">
        <v>47.0</v>
      </c>
      <c r="I123" s="30"/>
      <c r="L123" s="30">
        <v>15.0</v>
      </c>
    </row>
    <row r="124">
      <c r="D124" s="30">
        <v>40.0</v>
      </c>
      <c r="E124" s="29">
        <v>100.0</v>
      </c>
      <c r="F124" s="30" t="s">
        <v>877</v>
      </c>
      <c r="G124" s="30">
        <v>61.0</v>
      </c>
      <c r="H124" s="30">
        <v>23.0</v>
      </c>
      <c r="I124" s="30"/>
      <c r="L124" s="30">
        <v>16.0</v>
      </c>
    </row>
    <row r="125">
      <c r="D125" s="30">
        <v>34.0</v>
      </c>
      <c r="E125" s="29">
        <v>100.0</v>
      </c>
      <c r="F125" s="30" t="s">
        <v>877</v>
      </c>
      <c r="G125" s="30">
        <v>73.0</v>
      </c>
      <c r="H125" s="30">
        <v>9.0</v>
      </c>
      <c r="I125" s="30"/>
      <c r="L125" s="30">
        <v>18.0</v>
      </c>
    </row>
    <row r="127">
      <c r="D127" s="30">
        <v>34.0</v>
      </c>
      <c r="E127" s="30"/>
      <c r="F127" s="30"/>
      <c r="G127" s="30">
        <v>13.0</v>
      </c>
      <c r="H127" s="30">
        <v>16.0</v>
      </c>
      <c r="L127" s="30">
        <v>5.0</v>
      </c>
    </row>
    <row r="128">
      <c r="D128" s="30">
        <v>39.0</v>
      </c>
      <c r="G128" s="30">
        <v>24.0</v>
      </c>
      <c r="H128" s="30">
        <v>9.0</v>
      </c>
      <c r="L128" s="30">
        <v>6.0</v>
      </c>
    </row>
    <row r="129">
      <c r="D129" s="30">
        <v>34.0</v>
      </c>
      <c r="G129" s="30">
        <v>25.0</v>
      </c>
      <c r="H129" s="30">
        <v>3.0</v>
      </c>
      <c r="L129" s="30">
        <v>6.0</v>
      </c>
    </row>
    <row r="130">
      <c r="D130" s="29">
        <v>107.0</v>
      </c>
      <c r="G130" s="29">
        <v>62.0</v>
      </c>
      <c r="H130" s="29">
        <v>28.0</v>
      </c>
      <c r="L130" s="29">
        <v>17.0</v>
      </c>
    </row>
    <row r="131">
      <c r="G131" s="29">
        <v>57.943925233644855</v>
      </c>
      <c r="H131" s="29">
        <v>26.168224299065418</v>
      </c>
      <c r="L131" s="29">
        <v>15.887850467289718</v>
      </c>
    </row>
    <row r="134">
      <c r="A134" s="30" t="s">
        <v>68</v>
      </c>
      <c r="B134" s="1" t="s">
        <v>792</v>
      </c>
      <c r="C134" s="1" t="s">
        <v>218</v>
      </c>
      <c r="D134" s="1" t="s">
        <v>849</v>
      </c>
      <c r="E134" s="29">
        <f>SUM(G134:O134)</f>
        <v>100</v>
      </c>
      <c r="F134" s="1" t="s">
        <v>920</v>
      </c>
      <c r="G134" s="1">
        <v>1.0</v>
      </c>
      <c r="H134" s="1">
        <v>7.0</v>
      </c>
      <c r="J134" s="1">
        <v>91.0</v>
      </c>
      <c r="L134" s="1">
        <v>1.0</v>
      </c>
    </row>
    <row r="136">
      <c r="G136" s="29">
        <v>6.3500000000000005</v>
      </c>
      <c r="H136" s="29">
        <v>44.45</v>
      </c>
      <c r="I136" s="29">
        <v>0.0</v>
      </c>
      <c r="J136" s="29">
        <v>577.85</v>
      </c>
      <c r="K136" s="29">
        <v>0.0</v>
      </c>
      <c r="L136" s="29">
        <v>6.3500000000000005</v>
      </c>
    </row>
    <row r="137">
      <c r="F137" s="29">
        <v>635.0</v>
      </c>
      <c r="G137" s="29">
        <v>6.0</v>
      </c>
      <c r="H137" s="30">
        <v>45.0</v>
      </c>
      <c r="I137" s="29">
        <v>0.0</v>
      </c>
      <c r="J137" s="29">
        <v>578.0</v>
      </c>
      <c r="K137" s="29">
        <v>0.0</v>
      </c>
      <c r="L137" s="29">
        <v>6.0</v>
      </c>
    </row>
    <row r="138">
      <c r="G138" s="29">
        <v>0.9448818897637795</v>
      </c>
      <c r="H138" s="29">
        <v>7.086614173228346</v>
      </c>
      <c r="I138" s="29">
        <v>0.0</v>
      </c>
      <c r="J138" s="29">
        <v>91.02362204724409</v>
      </c>
      <c r="K138" s="29">
        <v>0.0</v>
      </c>
      <c r="L138" s="29">
        <v>0.9448818897637795</v>
      </c>
    </row>
    <row r="141">
      <c r="A141" s="30" t="s">
        <v>61</v>
      </c>
      <c r="B141" s="1" t="s">
        <v>792</v>
      </c>
      <c r="C141" s="30" t="s">
        <v>218</v>
      </c>
      <c r="D141" s="30" t="s">
        <v>460</v>
      </c>
      <c r="E141" s="29">
        <f t="shared" ref="E141:E144" si="28">SUM(G141:AB141)</f>
        <v>100</v>
      </c>
      <c r="F141" s="30" t="s">
        <v>877</v>
      </c>
      <c r="G141" s="1">
        <v>0.0</v>
      </c>
      <c r="H141" s="1">
        <v>23.0</v>
      </c>
      <c r="J141" s="1">
        <v>18.0</v>
      </c>
      <c r="M141" s="1">
        <v>38.0</v>
      </c>
      <c r="O141" s="1">
        <v>6.0</v>
      </c>
      <c r="U141" s="1">
        <v>15.0</v>
      </c>
      <c r="V141" s="87"/>
    </row>
    <row r="142">
      <c r="A142" s="30" t="s">
        <v>61</v>
      </c>
      <c r="B142" s="1" t="s">
        <v>792</v>
      </c>
      <c r="C142" s="30" t="s">
        <v>218</v>
      </c>
      <c r="D142" s="30" t="s">
        <v>469</v>
      </c>
      <c r="E142" s="29">
        <f t="shared" si="28"/>
        <v>100</v>
      </c>
      <c r="F142" s="30" t="s">
        <v>877</v>
      </c>
      <c r="G142" s="1">
        <v>2.0</v>
      </c>
      <c r="H142" s="1">
        <v>14.0</v>
      </c>
      <c r="J142" s="1">
        <v>33.0</v>
      </c>
      <c r="M142" s="1">
        <v>12.0</v>
      </c>
      <c r="O142" s="1">
        <v>14.0</v>
      </c>
      <c r="U142" s="1">
        <v>25.0</v>
      </c>
      <c r="V142" s="87"/>
    </row>
    <row r="143">
      <c r="A143" s="30" t="s">
        <v>61</v>
      </c>
      <c r="B143" s="1" t="s">
        <v>792</v>
      </c>
      <c r="C143" s="30" t="s">
        <v>218</v>
      </c>
      <c r="D143" s="30" t="s">
        <v>476</v>
      </c>
      <c r="E143" s="29">
        <f t="shared" si="28"/>
        <v>100</v>
      </c>
      <c r="F143" s="30" t="s">
        <v>877</v>
      </c>
      <c r="G143" s="1">
        <v>0.0</v>
      </c>
      <c r="H143" s="1">
        <v>0.0</v>
      </c>
      <c r="J143" s="1">
        <v>21.0</v>
      </c>
      <c r="M143" s="1">
        <v>11.0</v>
      </c>
      <c r="O143" s="1">
        <v>7.0</v>
      </c>
      <c r="U143" s="1">
        <v>61.0</v>
      </c>
      <c r="V143" s="87"/>
    </row>
    <row r="144">
      <c r="A144" s="30" t="s">
        <v>61</v>
      </c>
      <c r="B144" s="1" t="s">
        <v>792</v>
      </c>
      <c r="C144" s="30" t="s">
        <v>218</v>
      </c>
      <c r="D144" s="1" t="s">
        <v>919</v>
      </c>
      <c r="E144" s="29">
        <f t="shared" si="28"/>
        <v>100</v>
      </c>
      <c r="F144" s="30" t="s">
        <v>877</v>
      </c>
      <c r="G144" s="1">
        <v>1.0</v>
      </c>
      <c r="H144" s="1">
        <v>18.0</v>
      </c>
      <c r="J144" s="1">
        <v>24.0</v>
      </c>
      <c r="M144" s="1">
        <v>19.0</v>
      </c>
      <c r="O144" s="1">
        <v>9.0</v>
      </c>
      <c r="U144" s="1">
        <v>29.0</v>
      </c>
      <c r="V144" s="87"/>
    </row>
    <row r="146">
      <c r="E146" s="29">
        <v>34.0</v>
      </c>
      <c r="G146" s="29">
        <v>0.0</v>
      </c>
      <c r="H146" s="29">
        <v>8.0</v>
      </c>
      <c r="I146" s="29">
        <v>0.0</v>
      </c>
      <c r="J146" s="29">
        <v>6.0</v>
      </c>
      <c r="K146" s="29">
        <v>0.0</v>
      </c>
      <c r="L146" s="29">
        <v>0.0</v>
      </c>
      <c r="M146" s="29">
        <v>13.0</v>
      </c>
      <c r="N146" s="29">
        <v>0.0</v>
      </c>
      <c r="O146" s="29">
        <v>2.0</v>
      </c>
      <c r="P146" s="29">
        <v>0.0</v>
      </c>
      <c r="Q146" s="29">
        <v>0.0</v>
      </c>
      <c r="R146" s="29">
        <v>0.0</v>
      </c>
      <c r="S146" s="29">
        <v>0.0</v>
      </c>
      <c r="T146" s="29">
        <v>0.0</v>
      </c>
      <c r="U146" s="29">
        <v>5.0</v>
      </c>
      <c r="V146" s="29">
        <v>34.0</v>
      </c>
    </row>
    <row r="147">
      <c r="E147" s="29">
        <v>39.0</v>
      </c>
      <c r="G147" s="29">
        <v>1.0</v>
      </c>
      <c r="H147" s="29">
        <v>5.0</v>
      </c>
      <c r="I147" s="29">
        <v>0.0</v>
      </c>
      <c r="J147" s="29">
        <v>13.0</v>
      </c>
      <c r="K147" s="29">
        <v>0.0</v>
      </c>
      <c r="L147" s="29">
        <v>0.0</v>
      </c>
      <c r="M147" s="29">
        <v>5.0</v>
      </c>
      <c r="N147" s="29">
        <v>0.0</v>
      </c>
      <c r="O147" s="29">
        <v>5.0</v>
      </c>
      <c r="P147" s="29">
        <v>0.0</v>
      </c>
      <c r="Q147" s="29">
        <v>0.0</v>
      </c>
      <c r="R147" s="29">
        <v>0.0</v>
      </c>
      <c r="S147" s="29">
        <v>0.0</v>
      </c>
      <c r="T147" s="29">
        <v>0.0</v>
      </c>
      <c r="U147" s="29">
        <v>10.0</v>
      </c>
      <c r="V147" s="29">
        <v>39.0</v>
      </c>
    </row>
    <row r="148">
      <c r="E148" s="29">
        <v>34.0</v>
      </c>
      <c r="G148" s="29">
        <v>0.0</v>
      </c>
      <c r="H148" s="29">
        <v>0.0</v>
      </c>
      <c r="I148" s="29">
        <v>0.0</v>
      </c>
      <c r="J148" s="29">
        <v>7.0</v>
      </c>
      <c r="K148" s="29">
        <v>0.0</v>
      </c>
      <c r="L148" s="29">
        <v>0.0</v>
      </c>
      <c r="M148" s="29">
        <v>4.0</v>
      </c>
      <c r="N148" s="29">
        <v>0.0</v>
      </c>
      <c r="O148" s="29">
        <v>2.0</v>
      </c>
      <c r="P148" s="29">
        <v>0.0</v>
      </c>
      <c r="Q148" s="29">
        <v>0.0</v>
      </c>
      <c r="R148" s="29">
        <v>0.0</v>
      </c>
      <c r="S148" s="29">
        <v>0.0</v>
      </c>
      <c r="T148" s="29">
        <v>0.0</v>
      </c>
      <c r="U148" s="29">
        <v>21.0</v>
      </c>
      <c r="V148" s="29">
        <v>34.0</v>
      </c>
    </row>
    <row r="150">
      <c r="E150" s="29">
        <v>107.0</v>
      </c>
      <c r="G150" s="29">
        <v>1.0</v>
      </c>
      <c r="H150" s="29">
        <v>19.0</v>
      </c>
      <c r="I150" s="29">
        <v>0.0</v>
      </c>
      <c r="J150" s="29">
        <v>26.0</v>
      </c>
      <c r="K150" s="29">
        <v>0.0</v>
      </c>
      <c r="L150" s="29">
        <v>0.0</v>
      </c>
      <c r="M150" s="29">
        <v>20.0</v>
      </c>
      <c r="N150" s="29">
        <v>0.0</v>
      </c>
      <c r="O150" s="29">
        <v>10.0</v>
      </c>
      <c r="P150" s="29">
        <v>0.0</v>
      </c>
      <c r="Q150" s="29">
        <v>0.0</v>
      </c>
      <c r="R150" s="29">
        <v>0.0</v>
      </c>
      <c r="S150" s="29">
        <v>0.0</v>
      </c>
      <c r="T150" s="29">
        <v>0.0</v>
      </c>
      <c r="U150" s="29">
        <v>31.0</v>
      </c>
      <c r="V150" s="29">
        <v>107.0</v>
      </c>
    </row>
    <row r="154">
      <c r="A154" s="30" t="s">
        <v>68</v>
      </c>
      <c r="B154" s="30" t="s">
        <v>792</v>
      </c>
      <c r="C154" s="30" t="s">
        <v>218</v>
      </c>
      <c r="D154" s="30" t="s">
        <v>849</v>
      </c>
      <c r="E154" s="29">
        <v>100.0</v>
      </c>
      <c r="F154" s="30" t="s">
        <v>920</v>
      </c>
      <c r="H154" s="30">
        <v>8.0</v>
      </c>
      <c r="J154" s="30">
        <v>48.0</v>
      </c>
      <c r="N154" s="30">
        <v>5.0</v>
      </c>
      <c r="U154" s="30">
        <v>39.0</v>
      </c>
    </row>
    <row r="155">
      <c r="F155" s="29">
        <v>0.0</v>
      </c>
      <c r="H155" s="29">
        <v>0.0</v>
      </c>
      <c r="J155" s="29">
        <v>0.0</v>
      </c>
      <c r="N155" s="29">
        <v>0.0</v>
      </c>
      <c r="U155" s="29">
        <v>0.0</v>
      </c>
    </row>
    <row r="156">
      <c r="F156" s="29">
        <v>635.0</v>
      </c>
      <c r="G156" s="43"/>
      <c r="H156" s="30">
        <v>51.0</v>
      </c>
      <c r="I156" s="43"/>
      <c r="J156" s="30">
        <v>305.0</v>
      </c>
      <c r="M156" s="43"/>
      <c r="N156" s="30">
        <v>32.0</v>
      </c>
      <c r="T156" s="43"/>
      <c r="U156" s="30">
        <v>247.0</v>
      </c>
    </row>
  </sheetData>
  <mergeCells count="1">
    <mergeCell ref="M2:O2"/>
  </mergeCells>
  <dataValidations>
    <dataValidation type="list" allowBlank="1" sqref="D19:D24 D89:D94">
      <formula1>"Sediments,Water,Marine Life,Mixed"</formula1>
    </dataValidation>
    <dataValidation type="list" allowBlank="1" sqref="L28 L32:L37 F28:F43 F96:F101">
      <formula1>"Average,Total,Other"</formula1>
    </dataValidation>
    <dataValidation type="list" allowBlank="1" sqref="D3:D18 C28:C43 C47:C61 C65:C69 C73:C77 C81:C86 C96:C101 C134 C141:C144">
      <formula1>"Sediments,Water,Marine Life,Surface,Mixed"</formula1>
    </dataValidation>
    <dataValidation type="list" allowBlank="1" sqref="B28:B43 B47:B61 B65:B69 B73:B77 B81:B86 B96:B101 B134 B141:B144">
      <formula1>"Micro,Macro,Other"</formula1>
    </dataValidation>
  </dataValidation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5" max="6" width="15.5"/>
  </cols>
  <sheetData>
    <row r="1">
      <c r="A1" s="63" t="s">
        <v>13</v>
      </c>
      <c r="B1" s="63" t="s">
        <v>4</v>
      </c>
      <c r="C1" s="64" t="s">
        <v>105</v>
      </c>
      <c r="D1" s="64" t="s">
        <v>688</v>
      </c>
      <c r="E1" s="64" t="s">
        <v>789</v>
      </c>
      <c r="F1" s="64" t="s">
        <v>932</v>
      </c>
      <c r="G1" s="64" t="s">
        <v>791</v>
      </c>
      <c r="H1" s="64" t="s">
        <v>933</v>
      </c>
      <c r="I1" s="64" t="s">
        <v>791</v>
      </c>
    </row>
    <row r="2">
      <c r="A2" s="1" t="s">
        <v>934</v>
      </c>
      <c r="B2" s="30" t="s">
        <v>792</v>
      </c>
      <c r="C2" s="30" t="s">
        <v>175</v>
      </c>
      <c r="D2" s="1" t="s">
        <v>935</v>
      </c>
      <c r="E2" s="1" t="s">
        <v>810</v>
      </c>
      <c r="F2" s="1" t="s">
        <v>936</v>
      </c>
      <c r="G2" s="1" t="s">
        <v>937</v>
      </c>
      <c r="H2" s="1" t="s">
        <v>938</v>
      </c>
      <c r="I2" s="1" t="s">
        <v>937</v>
      </c>
    </row>
    <row r="3">
      <c r="A3" s="1" t="s">
        <v>22</v>
      </c>
      <c r="B3" s="1" t="s">
        <v>792</v>
      </c>
      <c r="C3" s="1" t="s">
        <v>175</v>
      </c>
      <c r="D3" s="1" t="s">
        <v>208</v>
      </c>
      <c r="E3" s="1" t="s">
        <v>812</v>
      </c>
      <c r="F3" s="1" t="s">
        <v>939</v>
      </c>
      <c r="G3" s="1" t="s">
        <v>937</v>
      </c>
      <c r="H3" s="1" t="s">
        <v>940</v>
      </c>
      <c r="I3" s="1" t="s">
        <v>937</v>
      </c>
    </row>
    <row r="4">
      <c r="A4" s="1" t="s">
        <v>29</v>
      </c>
      <c r="B4" s="1" t="s">
        <v>792</v>
      </c>
      <c r="C4" s="1" t="s">
        <v>175</v>
      </c>
      <c r="E4" s="1" t="s">
        <v>814</v>
      </c>
      <c r="F4" s="1" t="s">
        <v>941</v>
      </c>
      <c r="G4" s="1" t="s">
        <v>937</v>
      </c>
    </row>
    <row r="5">
      <c r="A5" s="30" t="s">
        <v>29</v>
      </c>
      <c r="B5" s="1" t="s">
        <v>792</v>
      </c>
      <c r="C5" s="1" t="s">
        <v>263</v>
      </c>
      <c r="E5" s="1" t="s">
        <v>814</v>
      </c>
      <c r="F5" s="1" t="s">
        <v>941</v>
      </c>
      <c r="G5" s="1" t="s">
        <v>937</v>
      </c>
    </row>
    <row r="6">
      <c r="A6" s="1" t="s">
        <v>942</v>
      </c>
      <c r="B6" s="1" t="s">
        <v>792</v>
      </c>
      <c r="C6" s="1" t="s">
        <v>175</v>
      </c>
      <c r="E6" s="30" t="s">
        <v>794</v>
      </c>
      <c r="F6" s="1" t="s">
        <v>943</v>
      </c>
      <c r="G6" s="1" t="s">
        <v>944</v>
      </c>
    </row>
    <row r="7">
      <c r="A7" s="1" t="s">
        <v>945</v>
      </c>
      <c r="B7" s="1" t="s">
        <v>792</v>
      </c>
      <c r="C7" s="1" t="s">
        <v>263</v>
      </c>
      <c r="D7" s="1" t="s">
        <v>844</v>
      </c>
      <c r="E7" s="1" t="s">
        <v>71</v>
      </c>
      <c r="F7" s="1" t="s">
        <v>946</v>
      </c>
      <c r="G7" s="1" t="s">
        <v>944</v>
      </c>
    </row>
    <row r="8">
      <c r="A8" s="1" t="s">
        <v>947</v>
      </c>
      <c r="B8" s="1" t="s">
        <v>792</v>
      </c>
      <c r="C8" s="1" t="s">
        <v>218</v>
      </c>
      <c r="F8" s="1" t="s">
        <v>948</v>
      </c>
      <c r="G8" s="1" t="s">
        <v>944</v>
      </c>
    </row>
    <row r="9">
      <c r="B9" s="29"/>
      <c r="C9" s="29"/>
    </row>
    <row r="12">
      <c r="E12" s="79"/>
      <c r="F12" s="79"/>
    </row>
    <row r="13">
      <c r="E13" s="79"/>
      <c r="F13" s="79"/>
    </row>
  </sheetData>
  <dataValidations>
    <dataValidation type="list" allowBlank="1" sqref="C2:C9">
      <formula1>"Sediments,Water,Marine Life,Surface,Mixed"</formula1>
    </dataValidation>
    <dataValidation type="list" allowBlank="1" sqref="B2:B9">
      <formula1>"Micro,Macro,Other"</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9" max="9" width="20.25"/>
  </cols>
  <sheetData>
    <row r="1">
      <c r="A1" s="24" t="s">
        <v>13</v>
      </c>
      <c r="B1" s="25" t="s">
        <v>103</v>
      </c>
      <c r="C1" s="26" t="s">
        <v>104</v>
      </c>
      <c r="D1" s="24" t="s">
        <v>105</v>
      </c>
      <c r="E1" s="26" t="s">
        <v>106</v>
      </c>
      <c r="F1" s="26" t="s">
        <v>107</v>
      </c>
      <c r="G1" s="26" t="s">
        <v>108</v>
      </c>
      <c r="H1" s="26" t="s">
        <v>109</v>
      </c>
      <c r="I1" s="24" t="s">
        <v>110</v>
      </c>
      <c r="J1" s="24" t="s">
        <v>111</v>
      </c>
      <c r="K1" s="26" t="s">
        <v>112</v>
      </c>
    </row>
    <row r="2">
      <c r="A2" s="1" t="s">
        <v>113</v>
      </c>
      <c r="B2" s="21">
        <v>1.0</v>
      </c>
      <c r="D2" s="1" t="s">
        <v>114</v>
      </c>
      <c r="E2" s="21">
        <v>9.687883</v>
      </c>
      <c r="F2" s="21">
        <v>118.7523</v>
      </c>
      <c r="G2" s="27" t="s">
        <v>115</v>
      </c>
      <c r="H2" s="18" t="s">
        <v>116</v>
      </c>
      <c r="I2" s="28" t="s">
        <v>117</v>
      </c>
      <c r="J2" s="28">
        <v>360.0</v>
      </c>
      <c r="K2" s="21">
        <v>3.297222222</v>
      </c>
      <c r="L2" s="29">
        <f t="shared" ref="L2:L46" si="1">K2*J2</f>
        <v>1187</v>
      </c>
      <c r="M2" s="29">
        <f t="shared" ref="M2:M46" si="2">round(L2,0)</f>
        <v>1187</v>
      </c>
    </row>
    <row r="3">
      <c r="A3" s="1" t="s">
        <v>113</v>
      </c>
      <c r="B3" s="21">
        <v>2.0</v>
      </c>
      <c r="D3" s="1" t="s">
        <v>114</v>
      </c>
      <c r="E3" s="21">
        <v>9.572767</v>
      </c>
      <c r="F3" s="21">
        <v>118.681783</v>
      </c>
      <c r="G3" s="27" t="s">
        <v>118</v>
      </c>
      <c r="H3" s="18" t="s">
        <v>119</v>
      </c>
      <c r="I3" s="21"/>
      <c r="J3" s="28">
        <v>720.0</v>
      </c>
      <c r="K3" s="21">
        <v>0.325</v>
      </c>
      <c r="L3" s="29">
        <f t="shared" si="1"/>
        <v>234</v>
      </c>
      <c r="M3" s="29">
        <f t="shared" si="2"/>
        <v>234</v>
      </c>
    </row>
    <row r="4">
      <c r="A4" s="1" t="s">
        <v>113</v>
      </c>
      <c r="B4" s="21">
        <v>3.0</v>
      </c>
      <c r="D4" s="1" t="s">
        <v>114</v>
      </c>
      <c r="E4" s="21">
        <v>9.575217</v>
      </c>
      <c r="F4" s="21">
        <v>118.68375</v>
      </c>
      <c r="G4" s="27" t="s">
        <v>120</v>
      </c>
      <c r="H4" s="18" t="s">
        <v>121</v>
      </c>
      <c r="I4" s="21"/>
      <c r="J4" s="28">
        <v>720.0</v>
      </c>
      <c r="K4" s="21">
        <v>0.155555556</v>
      </c>
      <c r="L4" s="29">
        <f t="shared" si="1"/>
        <v>112.0000003</v>
      </c>
      <c r="M4" s="29">
        <f t="shared" si="2"/>
        <v>112</v>
      </c>
    </row>
    <row r="5">
      <c r="A5" s="1" t="s">
        <v>113</v>
      </c>
      <c r="B5" s="21">
        <v>4.0</v>
      </c>
      <c r="D5" s="1" t="s">
        <v>114</v>
      </c>
      <c r="E5" s="21">
        <v>9.936867</v>
      </c>
      <c r="F5" s="21">
        <v>118.646167</v>
      </c>
      <c r="G5" s="27" t="s">
        <v>118</v>
      </c>
      <c r="H5" s="18" t="s">
        <v>122</v>
      </c>
      <c r="I5" s="21"/>
      <c r="J5" s="28">
        <v>1440.0</v>
      </c>
      <c r="K5" s="21">
        <v>0.243055556</v>
      </c>
      <c r="L5" s="29">
        <f t="shared" si="1"/>
        <v>350.0000006</v>
      </c>
      <c r="M5" s="29">
        <f t="shared" si="2"/>
        <v>350</v>
      </c>
    </row>
    <row r="6">
      <c r="A6" s="1" t="s">
        <v>113</v>
      </c>
      <c r="B6" s="21">
        <v>6.0</v>
      </c>
      <c r="D6" s="1" t="s">
        <v>114</v>
      </c>
      <c r="E6" s="21">
        <v>9.607433</v>
      </c>
      <c r="F6" s="21">
        <v>118.7018</v>
      </c>
      <c r="G6" s="27" t="s">
        <v>118</v>
      </c>
      <c r="H6" s="18" t="s">
        <v>123</v>
      </c>
      <c r="I6" s="21"/>
      <c r="J6" s="28">
        <v>360.0</v>
      </c>
      <c r="K6" s="21">
        <v>1.908333333</v>
      </c>
      <c r="L6" s="29">
        <f t="shared" si="1"/>
        <v>686.9999999</v>
      </c>
      <c r="M6" s="29">
        <f t="shared" si="2"/>
        <v>687</v>
      </c>
    </row>
    <row r="7">
      <c r="A7" s="1" t="s">
        <v>113</v>
      </c>
      <c r="B7" s="21">
        <v>7.0</v>
      </c>
      <c r="D7" s="1" t="s">
        <v>114</v>
      </c>
      <c r="E7" s="21">
        <v>9.931967</v>
      </c>
      <c r="F7" s="21">
        <v>118.6423</v>
      </c>
      <c r="G7" s="27" t="s">
        <v>120</v>
      </c>
      <c r="H7" s="18" t="s">
        <v>124</v>
      </c>
      <c r="I7" s="21"/>
      <c r="J7" s="28">
        <v>360.0</v>
      </c>
      <c r="K7" s="21">
        <v>2.108333333</v>
      </c>
      <c r="L7" s="29">
        <f t="shared" si="1"/>
        <v>758.9999999</v>
      </c>
      <c r="M7" s="29">
        <f t="shared" si="2"/>
        <v>759</v>
      </c>
    </row>
    <row r="8">
      <c r="A8" s="1" t="s">
        <v>113</v>
      </c>
      <c r="B8" s="21">
        <v>8.0</v>
      </c>
      <c r="D8" s="1" t="s">
        <v>114</v>
      </c>
      <c r="E8" s="21">
        <v>10.024883</v>
      </c>
      <c r="F8" s="21">
        <v>119.1205</v>
      </c>
      <c r="G8" s="27" t="s">
        <v>118</v>
      </c>
      <c r="H8" s="18" t="s">
        <v>125</v>
      </c>
      <c r="I8" s="21"/>
      <c r="J8" s="28">
        <v>360.0</v>
      </c>
      <c r="K8" s="21">
        <v>0.316666667</v>
      </c>
      <c r="L8" s="29">
        <f t="shared" si="1"/>
        <v>114.0000001</v>
      </c>
      <c r="M8" s="29">
        <f t="shared" si="2"/>
        <v>114</v>
      </c>
    </row>
    <row r="9">
      <c r="A9" s="1" t="s">
        <v>113</v>
      </c>
      <c r="B9" s="21">
        <v>9.0</v>
      </c>
      <c r="D9" s="1" t="s">
        <v>114</v>
      </c>
      <c r="E9" s="21">
        <v>9.976917</v>
      </c>
      <c r="F9" s="21">
        <v>118.866883</v>
      </c>
      <c r="G9" s="27" t="s">
        <v>126</v>
      </c>
      <c r="H9" s="18" t="s">
        <v>127</v>
      </c>
      <c r="I9" s="21"/>
      <c r="J9" s="28">
        <v>720.0</v>
      </c>
      <c r="K9" s="21">
        <v>0.070833333</v>
      </c>
      <c r="L9" s="29">
        <f t="shared" si="1"/>
        <v>50.99999976</v>
      </c>
      <c r="M9" s="29">
        <f t="shared" si="2"/>
        <v>51</v>
      </c>
    </row>
    <row r="10">
      <c r="A10" s="1" t="s">
        <v>113</v>
      </c>
      <c r="B10" s="21">
        <v>10.0</v>
      </c>
      <c r="D10" s="1" t="s">
        <v>114</v>
      </c>
      <c r="E10" s="21">
        <v>9.985533</v>
      </c>
      <c r="F10" s="21">
        <v>118.976133</v>
      </c>
      <c r="G10" s="27" t="s">
        <v>118</v>
      </c>
      <c r="H10" s="18" t="s">
        <v>128</v>
      </c>
      <c r="I10" s="21"/>
      <c r="J10" s="28">
        <v>720.0</v>
      </c>
      <c r="K10" s="21">
        <v>0.116666667</v>
      </c>
      <c r="L10" s="29">
        <f t="shared" si="1"/>
        <v>84.00000024</v>
      </c>
      <c r="M10" s="29">
        <f t="shared" si="2"/>
        <v>84</v>
      </c>
    </row>
    <row r="11">
      <c r="A11" s="1" t="s">
        <v>113</v>
      </c>
      <c r="B11" s="21">
        <v>11.0</v>
      </c>
      <c r="D11" s="1" t="s">
        <v>114</v>
      </c>
      <c r="E11" s="21">
        <v>9.54365</v>
      </c>
      <c r="F11" s="21">
        <v>118.653433</v>
      </c>
      <c r="G11" s="27" t="s">
        <v>118</v>
      </c>
      <c r="H11" s="18" t="s">
        <v>129</v>
      </c>
      <c r="I11" s="21"/>
      <c r="J11" s="28">
        <v>720.0</v>
      </c>
      <c r="K11" s="21">
        <v>1.7875</v>
      </c>
      <c r="L11" s="29">
        <f t="shared" si="1"/>
        <v>1287</v>
      </c>
      <c r="M11" s="29">
        <f t="shared" si="2"/>
        <v>1287</v>
      </c>
    </row>
    <row r="12">
      <c r="A12" s="1" t="s">
        <v>113</v>
      </c>
      <c r="B12" s="21">
        <v>12.0</v>
      </c>
      <c r="D12" s="1" t="s">
        <v>114</v>
      </c>
      <c r="E12" s="21">
        <v>9.519233</v>
      </c>
      <c r="F12" s="21">
        <v>118.64475</v>
      </c>
      <c r="G12" s="27" t="s">
        <v>126</v>
      </c>
      <c r="H12" s="18" t="s">
        <v>130</v>
      </c>
      <c r="I12" s="21"/>
      <c r="J12" s="28">
        <v>720.0</v>
      </c>
      <c r="K12" s="21">
        <v>1.963888889</v>
      </c>
      <c r="L12" s="29">
        <f t="shared" si="1"/>
        <v>1414</v>
      </c>
      <c r="M12" s="29">
        <f t="shared" si="2"/>
        <v>1414</v>
      </c>
    </row>
    <row r="13">
      <c r="A13" s="1" t="s">
        <v>113</v>
      </c>
      <c r="B13" s="21">
        <v>13.0</v>
      </c>
      <c r="D13" s="1" t="s">
        <v>114</v>
      </c>
      <c r="E13" s="21">
        <v>9.2805</v>
      </c>
      <c r="F13" s="21">
        <v>118.43875</v>
      </c>
      <c r="G13" s="27" t="s">
        <v>118</v>
      </c>
      <c r="H13" s="18" t="s">
        <v>131</v>
      </c>
      <c r="I13" s="21"/>
      <c r="J13" s="28">
        <v>360.0</v>
      </c>
      <c r="K13" s="21">
        <v>1.358333333</v>
      </c>
      <c r="L13" s="29">
        <f t="shared" si="1"/>
        <v>488.9999999</v>
      </c>
      <c r="M13" s="29">
        <f t="shared" si="2"/>
        <v>489</v>
      </c>
    </row>
    <row r="14">
      <c r="A14" s="1" t="s">
        <v>113</v>
      </c>
      <c r="B14" s="21">
        <v>14.0</v>
      </c>
      <c r="D14" s="1" t="s">
        <v>114</v>
      </c>
      <c r="E14" s="21">
        <v>9.24595</v>
      </c>
      <c r="F14" s="21">
        <v>118.417483</v>
      </c>
      <c r="G14" s="27" t="s">
        <v>118</v>
      </c>
      <c r="H14" s="18" t="s">
        <v>132</v>
      </c>
      <c r="I14" s="21"/>
      <c r="J14" s="28">
        <v>360.0</v>
      </c>
      <c r="K14" s="21">
        <v>1.963888889</v>
      </c>
      <c r="L14" s="29">
        <f t="shared" si="1"/>
        <v>707</v>
      </c>
      <c r="M14" s="29">
        <f t="shared" si="2"/>
        <v>707</v>
      </c>
    </row>
    <row r="15">
      <c r="A15" s="1" t="s">
        <v>113</v>
      </c>
      <c r="B15" s="21">
        <v>15.0</v>
      </c>
      <c r="D15" s="1" t="s">
        <v>114</v>
      </c>
      <c r="E15" s="21">
        <v>9.373283</v>
      </c>
      <c r="F15" s="21">
        <v>118.5799</v>
      </c>
      <c r="G15" s="27" t="s">
        <v>118</v>
      </c>
      <c r="H15" s="18" t="s">
        <v>133</v>
      </c>
      <c r="I15" s="21"/>
      <c r="J15" s="28">
        <v>360.0</v>
      </c>
      <c r="K15" s="21">
        <v>5.480555556</v>
      </c>
      <c r="L15" s="29">
        <f t="shared" si="1"/>
        <v>1973</v>
      </c>
      <c r="M15" s="29">
        <f t="shared" si="2"/>
        <v>1973</v>
      </c>
    </row>
    <row r="16">
      <c r="A16" s="1" t="s">
        <v>113</v>
      </c>
      <c r="B16" s="21">
        <v>16.0</v>
      </c>
      <c r="D16" s="1" t="s">
        <v>114</v>
      </c>
      <c r="E16" s="21">
        <v>9.393283</v>
      </c>
      <c r="F16" s="21">
        <v>118.5401</v>
      </c>
      <c r="G16" s="27" t="s">
        <v>126</v>
      </c>
      <c r="H16" s="18" t="s">
        <v>134</v>
      </c>
      <c r="I16" s="21"/>
      <c r="J16" s="28">
        <v>360.0</v>
      </c>
      <c r="K16" s="21">
        <v>0.680555556</v>
      </c>
      <c r="L16" s="29">
        <f t="shared" si="1"/>
        <v>245.0000002</v>
      </c>
      <c r="M16" s="29">
        <f t="shared" si="2"/>
        <v>245</v>
      </c>
    </row>
    <row r="17">
      <c r="A17" s="1" t="s">
        <v>113</v>
      </c>
      <c r="B17" s="21">
        <v>17.0</v>
      </c>
      <c r="D17" s="1" t="s">
        <v>114</v>
      </c>
      <c r="E17" s="21">
        <v>8.783183</v>
      </c>
      <c r="F17" s="21">
        <v>117.849583</v>
      </c>
      <c r="G17" s="27" t="s">
        <v>118</v>
      </c>
      <c r="H17" s="18" t="s">
        <v>135</v>
      </c>
      <c r="I17" s="21"/>
      <c r="J17" s="28">
        <v>1080.0</v>
      </c>
      <c r="K17" s="21">
        <v>1.054166667</v>
      </c>
      <c r="L17" s="29">
        <f t="shared" si="1"/>
        <v>1138.5</v>
      </c>
      <c r="M17" s="29">
        <f t="shared" si="2"/>
        <v>1139</v>
      </c>
    </row>
    <row r="18">
      <c r="A18" s="1" t="s">
        <v>113</v>
      </c>
      <c r="B18" s="21">
        <v>18.0</v>
      </c>
      <c r="D18" s="1" t="s">
        <v>114</v>
      </c>
      <c r="E18" s="21">
        <v>8.883117</v>
      </c>
      <c r="F18" s="21">
        <v>117.985867</v>
      </c>
      <c r="G18" s="27" t="s">
        <v>120</v>
      </c>
      <c r="H18" s="18" t="s">
        <v>136</v>
      </c>
      <c r="I18" s="21"/>
      <c r="J18" s="28">
        <v>2320.0</v>
      </c>
      <c r="K18" s="21">
        <v>0.049568966</v>
      </c>
      <c r="L18" s="29">
        <f t="shared" si="1"/>
        <v>115.0000011</v>
      </c>
      <c r="M18" s="29">
        <f t="shared" si="2"/>
        <v>115</v>
      </c>
    </row>
    <row r="19">
      <c r="A19" s="1" t="s">
        <v>113</v>
      </c>
      <c r="B19" s="21">
        <v>19.0</v>
      </c>
      <c r="D19" s="1" t="s">
        <v>114</v>
      </c>
      <c r="E19" s="21">
        <v>8.8346</v>
      </c>
      <c r="F19" s="21">
        <v>117.900283</v>
      </c>
      <c r="G19" s="27" t="s">
        <v>118</v>
      </c>
      <c r="H19" s="18" t="s">
        <v>137</v>
      </c>
      <c r="I19" s="21"/>
      <c r="J19" s="28">
        <v>900.0</v>
      </c>
      <c r="K19" s="21">
        <v>0.649074074</v>
      </c>
      <c r="L19" s="29">
        <f t="shared" si="1"/>
        <v>584.1666666</v>
      </c>
      <c r="M19" s="29">
        <f t="shared" si="2"/>
        <v>584</v>
      </c>
    </row>
    <row r="20">
      <c r="A20" s="1" t="s">
        <v>113</v>
      </c>
      <c r="B20" s="21">
        <v>20.0</v>
      </c>
      <c r="D20" s="1" t="s">
        <v>114</v>
      </c>
      <c r="E20" s="21">
        <v>8.8198</v>
      </c>
      <c r="F20" s="21">
        <v>117.878017</v>
      </c>
      <c r="G20" s="27" t="s">
        <v>118</v>
      </c>
      <c r="H20" s="18" t="s">
        <v>138</v>
      </c>
      <c r="I20" s="21"/>
      <c r="J20" s="28">
        <v>900.0</v>
      </c>
      <c r="K20" s="21">
        <v>1.439351852</v>
      </c>
      <c r="L20" s="29">
        <f t="shared" si="1"/>
        <v>1295.416667</v>
      </c>
      <c r="M20" s="29">
        <f t="shared" si="2"/>
        <v>1295</v>
      </c>
    </row>
    <row r="21">
      <c r="A21" s="1" t="s">
        <v>113</v>
      </c>
      <c r="B21" s="21">
        <v>21.0</v>
      </c>
      <c r="D21" s="1" t="s">
        <v>114</v>
      </c>
      <c r="E21" s="21">
        <v>8.278717</v>
      </c>
      <c r="F21" s="21">
        <v>117.126167</v>
      </c>
      <c r="G21" s="27" t="s">
        <v>118</v>
      </c>
      <c r="H21" s="18" t="s">
        <v>139</v>
      </c>
      <c r="I21" s="21"/>
      <c r="J21" s="28">
        <v>900.0</v>
      </c>
      <c r="K21" s="21">
        <v>0.649074074</v>
      </c>
      <c r="L21" s="29">
        <f t="shared" si="1"/>
        <v>584.1666666</v>
      </c>
      <c r="M21" s="29">
        <f t="shared" si="2"/>
        <v>584</v>
      </c>
    </row>
    <row r="22">
      <c r="A22" s="1" t="s">
        <v>113</v>
      </c>
      <c r="B22" s="21">
        <v>22.0</v>
      </c>
      <c r="D22" s="1" t="s">
        <v>114</v>
      </c>
      <c r="E22" s="21">
        <v>8.300833</v>
      </c>
      <c r="F22" s="21">
        <v>117.1431</v>
      </c>
      <c r="G22" s="27" t="s">
        <v>118</v>
      </c>
      <c r="H22" s="18" t="s">
        <v>140</v>
      </c>
      <c r="I22" s="21"/>
      <c r="J22" s="28">
        <v>720.0</v>
      </c>
      <c r="K22" s="21">
        <v>1.720833333</v>
      </c>
      <c r="L22" s="29">
        <f t="shared" si="1"/>
        <v>1239</v>
      </c>
      <c r="M22" s="29">
        <f t="shared" si="2"/>
        <v>1239</v>
      </c>
    </row>
    <row r="23">
      <c r="A23" s="1" t="s">
        <v>113</v>
      </c>
      <c r="B23" s="21">
        <v>23.0</v>
      </c>
      <c r="D23" s="1" t="s">
        <v>114</v>
      </c>
      <c r="E23" s="21">
        <v>8.300967</v>
      </c>
      <c r="F23" s="21">
        <v>117.147933</v>
      </c>
      <c r="G23" s="27" t="s">
        <v>126</v>
      </c>
      <c r="H23" s="18" t="s">
        <v>141</v>
      </c>
      <c r="I23" s="21"/>
      <c r="J23" s="28">
        <v>720.0</v>
      </c>
      <c r="K23" s="21">
        <v>2.75</v>
      </c>
      <c r="L23" s="29">
        <f t="shared" si="1"/>
        <v>1980</v>
      </c>
      <c r="M23" s="29">
        <f t="shared" si="2"/>
        <v>1980</v>
      </c>
    </row>
    <row r="24">
      <c r="A24" s="1" t="s">
        <v>113</v>
      </c>
      <c r="B24" s="21">
        <v>24.0</v>
      </c>
      <c r="D24" s="1" t="s">
        <v>114</v>
      </c>
      <c r="E24" s="21">
        <v>8.300967</v>
      </c>
      <c r="F24" s="21">
        <v>117.147933</v>
      </c>
      <c r="G24" s="27" t="s">
        <v>120</v>
      </c>
      <c r="H24" s="18" t="s">
        <v>142</v>
      </c>
      <c r="I24" s="21"/>
      <c r="J24" s="28">
        <v>250.0</v>
      </c>
      <c r="K24" s="21">
        <v>0.324</v>
      </c>
      <c r="L24" s="29">
        <f t="shared" si="1"/>
        <v>81</v>
      </c>
      <c r="M24" s="29">
        <f t="shared" si="2"/>
        <v>81</v>
      </c>
    </row>
    <row r="25">
      <c r="A25" s="1" t="s">
        <v>113</v>
      </c>
      <c r="B25" s="21">
        <v>25.0</v>
      </c>
      <c r="D25" s="1" t="s">
        <v>114</v>
      </c>
      <c r="E25" s="21">
        <v>14.28572873</v>
      </c>
      <c r="F25" s="21">
        <v>120.7045699</v>
      </c>
      <c r="G25" s="27" t="s">
        <v>118</v>
      </c>
      <c r="H25" s="18" t="s">
        <v>143</v>
      </c>
      <c r="I25" s="21"/>
      <c r="J25" s="28">
        <v>360.0</v>
      </c>
      <c r="K25" s="21">
        <v>0.355555556</v>
      </c>
      <c r="L25" s="29">
        <f t="shared" si="1"/>
        <v>128.0000002</v>
      </c>
      <c r="M25" s="29">
        <f t="shared" si="2"/>
        <v>128</v>
      </c>
    </row>
    <row r="26">
      <c r="A26" s="1" t="s">
        <v>113</v>
      </c>
      <c r="B26" s="21">
        <v>26.0</v>
      </c>
      <c r="D26" s="1" t="s">
        <v>114</v>
      </c>
      <c r="E26" s="21">
        <v>14.32495</v>
      </c>
      <c r="F26" s="21">
        <v>120.754309</v>
      </c>
      <c r="G26" s="27" t="s">
        <v>118</v>
      </c>
      <c r="H26" s="18" t="s">
        <v>144</v>
      </c>
      <c r="I26" s="21"/>
      <c r="J26" s="28">
        <v>360.0</v>
      </c>
      <c r="K26" s="21">
        <v>0.863888889</v>
      </c>
      <c r="L26" s="29">
        <f t="shared" si="1"/>
        <v>311</v>
      </c>
      <c r="M26" s="29">
        <f t="shared" si="2"/>
        <v>311</v>
      </c>
    </row>
    <row r="27">
      <c r="A27" s="1" t="s">
        <v>113</v>
      </c>
      <c r="B27" s="21">
        <v>27.0</v>
      </c>
      <c r="D27" s="1" t="s">
        <v>114</v>
      </c>
      <c r="E27" s="21">
        <v>14.441062</v>
      </c>
      <c r="F27" s="21">
        <v>120.874678</v>
      </c>
      <c r="G27" s="27" t="s">
        <v>118</v>
      </c>
      <c r="H27" s="18" t="s">
        <v>145</v>
      </c>
      <c r="I27" s="21"/>
      <c r="J27" s="28">
        <v>360.0</v>
      </c>
      <c r="K27" s="21">
        <v>6.988888889</v>
      </c>
      <c r="L27" s="29">
        <f t="shared" si="1"/>
        <v>2516</v>
      </c>
      <c r="M27" s="29">
        <f t="shared" si="2"/>
        <v>2516</v>
      </c>
    </row>
    <row r="28">
      <c r="A28" s="1" t="s">
        <v>113</v>
      </c>
      <c r="B28" s="21">
        <v>28.0</v>
      </c>
      <c r="D28" s="1" t="s">
        <v>114</v>
      </c>
      <c r="E28" s="21">
        <v>14.453466</v>
      </c>
      <c r="F28" s="21">
        <v>120.887741</v>
      </c>
      <c r="G28" s="27" t="s">
        <v>120</v>
      </c>
      <c r="H28" s="18" t="s">
        <v>146</v>
      </c>
      <c r="I28" s="21"/>
      <c r="J28" s="28">
        <v>360.0</v>
      </c>
      <c r="K28" s="21">
        <v>6.988888889</v>
      </c>
      <c r="L28" s="29">
        <f t="shared" si="1"/>
        <v>2516</v>
      </c>
      <c r="M28" s="29">
        <f t="shared" si="2"/>
        <v>2516</v>
      </c>
    </row>
    <row r="29">
      <c r="A29" s="1" t="s">
        <v>113</v>
      </c>
      <c r="B29" s="21">
        <v>29.0</v>
      </c>
      <c r="D29" s="1" t="s">
        <v>114</v>
      </c>
      <c r="E29" s="21">
        <v>14.502253</v>
      </c>
      <c r="F29" s="21">
        <v>120.983247</v>
      </c>
      <c r="G29" s="27" t="s">
        <v>120</v>
      </c>
      <c r="H29" s="18" t="s">
        <v>147</v>
      </c>
      <c r="I29" s="21"/>
      <c r="J29" s="28">
        <v>240.0</v>
      </c>
      <c r="K29" s="21">
        <v>23.76666667</v>
      </c>
      <c r="L29" s="29">
        <f t="shared" si="1"/>
        <v>5704.000001</v>
      </c>
      <c r="M29" s="29">
        <f t="shared" si="2"/>
        <v>5704</v>
      </c>
    </row>
    <row r="30">
      <c r="A30" s="1" t="s">
        <v>113</v>
      </c>
      <c r="B30" s="21">
        <v>30.0</v>
      </c>
      <c r="D30" s="1" t="s">
        <v>114</v>
      </c>
      <c r="E30" s="21">
        <v>14.496392</v>
      </c>
      <c r="F30" s="21">
        <v>120.981632</v>
      </c>
      <c r="G30" s="27" t="s">
        <v>118</v>
      </c>
      <c r="H30" s="18" t="s">
        <v>148</v>
      </c>
      <c r="I30" s="21"/>
      <c r="J30" s="28">
        <v>360.0</v>
      </c>
      <c r="K30" s="21">
        <v>10.90277778</v>
      </c>
      <c r="L30" s="29">
        <f t="shared" si="1"/>
        <v>3925.000001</v>
      </c>
      <c r="M30" s="29">
        <f t="shared" si="2"/>
        <v>3925</v>
      </c>
    </row>
    <row r="31">
      <c r="A31" s="1" t="s">
        <v>113</v>
      </c>
      <c r="B31" s="21">
        <v>31.0</v>
      </c>
      <c r="D31" s="1" t="s">
        <v>114</v>
      </c>
      <c r="E31" s="21">
        <v>14.589338</v>
      </c>
      <c r="F31" s="21">
        <v>120.955454</v>
      </c>
      <c r="G31" s="27" t="s">
        <v>118</v>
      </c>
      <c r="H31" s="18" t="s">
        <v>149</v>
      </c>
      <c r="I31" s="21"/>
      <c r="J31" s="28">
        <v>360.0</v>
      </c>
      <c r="K31" s="21">
        <v>11.10555556</v>
      </c>
      <c r="L31" s="29">
        <f t="shared" si="1"/>
        <v>3998.000002</v>
      </c>
      <c r="M31" s="29">
        <f t="shared" si="2"/>
        <v>3998</v>
      </c>
    </row>
    <row r="32">
      <c r="A32" s="1" t="s">
        <v>113</v>
      </c>
      <c r="B32" s="21">
        <v>32.0</v>
      </c>
      <c r="D32" s="1" t="s">
        <v>114</v>
      </c>
      <c r="E32" s="21">
        <v>9.5222</v>
      </c>
      <c r="F32" s="21">
        <v>118.271867</v>
      </c>
      <c r="G32" s="18" t="s">
        <v>118</v>
      </c>
      <c r="H32" s="18" t="s">
        <v>150</v>
      </c>
      <c r="I32" s="21"/>
      <c r="J32" s="28">
        <v>360.0</v>
      </c>
      <c r="K32" s="21">
        <v>0.463888889</v>
      </c>
      <c r="L32" s="29">
        <f t="shared" si="1"/>
        <v>167</v>
      </c>
      <c r="M32" s="29">
        <f t="shared" si="2"/>
        <v>167</v>
      </c>
    </row>
    <row r="33">
      <c r="A33" s="1" t="s">
        <v>113</v>
      </c>
      <c r="B33" s="21">
        <v>33.0</v>
      </c>
      <c r="D33" s="1" t="s">
        <v>114</v>
      </c>
      <c r="E33" s="21">
        <v>9.4537</v>
      </c>
      <c r="F33" s="21">
        <v>118.194633</v>
      </c>
      <c r="G33" s="18" t="s">
        <v>118</v>
      </c>
      <c r="H33" s="18" t="s">
        <v>151</v>
      </c>
      <c r="I33" s="21"/>
      <c r="J33" s="28">
        <v>2100.0</v>
      </c>
      <c r="K33" s="21">
        <v>0.147222222</v>
      </c>
      <c r="L33" s="29">
        <f t="shared" si="1"/>
        <v>309.1666662</v>
      </c>
      <c r="M33" s="29">
        <f t="shared" si="2"/>
        <v>309</v>
      </c>
    </row>
    <row r="34">
      <c r="A34" s="1" t="s">
        <v>113</v>
      </c>
      <c r="B34" s="21">
        <v>34.0</v>
      </c>
      <c r="D34" s="1" t="s">
        <v>114</v>
      </c>
      <c r="E34" s="21">
        <v>9.1914</v>
      </c>
      <c r="F34" s="21">
        <v>117.830533</v>
      </c>
      <c r="G34" s="18" t="s">
        <v>118</v>
      </c>
      <c r="H34" s="18" t="s">
        <v>152</v>
      </c>
      <c r="I34" s="21"/>
      <c r="J34" s="28">
        <v>720.0</v>
      </c>
      <c r="K34" s="21">
        <v>0.25</v>
      </c>
      <c r="L34" s="29">
        <f t="shared" si="1"/>
        <v>180</v>
      </c>
      <c r="M34" s="29">
        <f t="shared" si="2"/>
        <v>180</v>
      </c>
    </row>
    <row r="35">
      <c r="A35" s="1" t="s">
        <v>113</v>
      </c>
      <c r="B35" s="21">
        <v>35.0</v>
      </c>
      <c r="D35" s="1" t="s">
        <v>114</v>
      </c>
      <c r="E35" s="21">
        <v>9.09505</v>
      </c>
      <c r="F35" s="21">
        <v>117.758983</v>
      </c>
      <c r="G35" s="18" t="s">
        <v>118</v>
      </c>
      <c r="H35" s="18" t="s">
        <v>153</v>
      </c>
      <c r="I35" s="21"/>
      <c r="J35" s="28">
        <v>390.0</v>
      </c>
      <c r="K35" s="21">
        <v>0.305555556</v>
      </c>
      <c r="L35" s="29">
        <f t="shared" si="1"/>
        <v>119.1666668</v>
      </c>
      <c r="M35" s="29">
        <f t="shared" si="2"/>
        <v>119</v>
      </c>
    </row>
    <row r="36">
      <c r="A36" s="1" t="s">
        <v>113</v>
      </c>
      <c r="B36" s="21">
        <v>36.0</v>
      </c>
      <c r="D36" s="1" t="s">
        <v>114</v>
      </c>
      <c r="E36" s="21">
        <v>8.669833</v>
      </c>
      <c r="F36" s="21">
        <v>117.316433</v>
      </c>
      <c r="G36" s="18" t="s">
        <v>118</v>
      </c>
      <c r="H36" s="18" t="s">
        <v>154</v>
      </c>
      <c r="I36" s="21"/>
      <c r="J36" s="28">
        <v>810.0</v>
      </c>
      <c r="K36" s="21">
        <v>0.216666667</v>
      </c>
      <c r="L36" s="29">
        <f t="shared" si="1"/>
        <v>175.5000003</v>
      </c>
      <c r="M36" s="29">
        <f t="shared" si="2"/>
        <v>176</v>
      </c>
    </row>
    <row r="37">
      <c r="A37" s="1" t="s">
        <v>113</v>
      </c>
      <c r="B37" s="21">
        <v>37.0</v>
      </c>
      <c r="D37" s="1" t="s">
        <v>114</v>
      </c>
      <c r="E37" s="21">
        <v>8.890717</v>
      </c>
      <c r="F37" s="21">
        <v>117.49555</v>
      </c>
      <c r="G37" s="18" t="s">
        <v>118</v>
      </c>
      <c r="H37" s="18" t="s">
        <v>155</v>
      </c>
      <c r="I37" s="21"/>
      <c r="J37" s="28">
        <v>1413.0</v>
      </c>
      <c r="K37" s="21">
        <v>0.847222222</v>
      </c>
      <c r="L37" s="29">
        <f t="shared" si="1"/>
        <v>1197.125</v>
      </c>
      <c r="M37" s="29">
        <f t="shared" si="2"/>
        <v>1197</v>
      </c>
    </row>
    <row r="38">
      <c r="A38" s="1" t="s">
        <v>113</v>
      </c>
      <c r="B38" s="21">
        <v>38.0</v>
      </c>
      <c r="D38" s="1" t="s">
        <v>114</v>
      </c>
      <c r="E38" s="21">
        <v>8.890467</v>
      </c>
      <c r="F38" s="21">
        <v>117.494533</v>
      </c>
      <c r="G38" s="18" t="s">
        <v>118</v>
      </c>
      <c r="H38" s="18" t="s">
        <v>155</v>
      </c>
      <c r="I38" s="21"/>
      <c r="J38" s="28">
        <v>360.0</v>
      </c>
      <c r="K38" s="21">
        <v>0.05</v>
      </c>
      <c r="L38" s="29">
        <f t="shared" si="1"/>
        <v>18</v>
      </c>
      <c r="M38" s="29">
        <f t="shared" si="2"/>
        <v>18</v>
      </c>
    </row>
    <row r="39">
      <c r="A39" s="1" t="s">
        <v>113</v>
      </c>
      <c r="B39" s="21">
        <v>39.0</v>
      </c>
      <c r="D39" s="1" t="s">
        <v>114</v>
      </c>
      <c r="E39" s="21">
        <v>8.661833</v>
      </c>
      <c r="F39" s="21">
        <v>117.555833</v>
      </c>
      <c r="G39" s="18" t="s">
        <v>156</v>
      </c>
      <c r="H39" s="18" t="s">
        <v>157</v>
      </c>
      <c r="I39" s="21"/>
      <c r="J39" s="28">
        <v>360.0</v>
      </c>
      <c r="K39" s="21">
        <v>0.513888889</v>
      </c>
      <c r="L39" s="29">
        <f t="shared" si="1"/>
        <v>185</v>
      </c>
      <c r="M39" s="29">
        <f t="shared" si="2"/>
        <v>185</v>
      </c>
    </row>
    <row r="40">
      <c r="A40" s="1" t="s">
        <v>113</v>
      </c>
      <c r="B40" s="21">
        <v>40.0</v>
      </c>
      <c r="D40" s="1" t="s">
        <v>114</v>
      </c>
      <c r="E40" s="21">
        <v>8.684833</v>
      </c>
      <c r="F40" s="21">
        <v>117.708367</v>
      </c>
      <c r="G40" s="18" t="s">
        <v>118</v>
      </c>
      <c r="H40" s="18" t="s">
        <v>158</v>
      </c>
      <c r="I40" s="21"/>
      <c r="J40" s="28">
        <v>720.0</v>
      </c>
      <c r="K40" s="21">
        <v>1.044444444</v>
      </c>
      <c r="L40" s="29">
        <f t="shared" si="1"/>
        <v>751.9999997</v>
      </c>
      <c r="M40" s="29">
        <f t="shared" si="2"/>
        <v>752</v>
      </c>
    </row>
    <row r="41">
      <c r="A41" s="1" t="s">
        <v>113</v>
      </c>
      <c r="B41" s="21">
        <v>41.0</v>
      </c>
      <c r="D41" s="1" t="s">
        <v>114</v>
      </c>
      <c r="E41" s="21">
        <v>9.726717</v>
      </c>
      <c r="F41" s="21">
        <v>118.455933</v>
      </c>
      <c r="G41" s="18" t="s">
        <v>118</v>
      </c>
      <c r="H41" s="18" t="s">
        <v>159</v>
      </c>
      <c r="I41" s="21"/>
      <c r="J41" s="28">
        <v>360.0</v>
      </c>
      <c r="K41" s="21">
        <v>0.488888889</v>
      </c>
      <c r="L41" s="29">
        <f t="shared" si="1"/>
        <v>176</v>
      </c>
      <c r="M41" s="29">
        <f t="shared" si="2"/>
        <v>176</v>
      </c>
    </row>
    <row r="42">
      <c r="A42" s="1" t="s">
        <v>113</v>
      </c>
      <c r="B42" s="21">
        <v>42.0</v>
      </c>
      <c r="D42" s="1" t="s">
        <v>114</v>
      </c>
      <c r="E42" s="21">
        <v>11.26065</v>
      </c>
      <c r="F42" s="21">
        <v>119.563583</v>
      </c>
      <c r="G42" s="18" t="s">
        <v>118</v>
      </c>
      <c r="H42" s="18" t="s">
        <v>160</v>
      </c>
      <c r="I42" s="21"/>
      <c r="J42" s="28">
        <v>1530.0</v>
      </c>
      <c r="K42" s="21">
        <v>0.069934641</v>
      </c>
      <c r="L42" s="29">
        <f t="shared" si="1"/>
        <v>107.0000007</v>
      </c>
      <c r="M42" s="29">
        <f t="shared" si="2"/>
        <v>107</v>
      </c>
    </row>
    <row r="43">
      <c r="A43" s="1" t="s">
        <v>113</v>
      </c>
      <c r="B43" s="21">
        <v>43.0</v>
      </c>
      <c r="D43" s="1" t="s">
        <v>114</v>
      </c>
      <c r="E43" s="21">
        <v>11.05076</v>
      </c>
      <c r="F43" s="21">
        <v>114.28442</v>
      </c>
      <c r="G43" s="18" t="s">
        <v>118</v>
      </c>
      <c r="H43" s="18" t="s">
        <v>161</v>
      </c>
      <c r="I43" s="21"/>
      <c r="J43" s="28">
        <v>450.0</v>
      </c>
      <c r="K43" s="21">
        <v>1.497777778</v>
      </c>
      <c r="L43" s="29">
        <f t="shared" si="1"/>
        <v>674.0000001</v>
      </c>
      <c r="M43" s="29">
        <f t="shared" si="2"/>
        <v>674</v>
      </c>
    </row>
    <row r="44">
      <c r="A44" s="1" t="s">
        <v>113</v>
      </c>
      <c r="B44" s="21">
        <v>44.0</v>
      </c>
      <c r="D44" s="1" t="s">
        <v>114</v>
      </c>
      <c r="E44" s="21">
        <v>11.05593</v>
      </c>
      <c r="F44" s="21">
        <v>114.2844</v>
      </c>
      <c r="G44" s="18" t="s">
        <v>118</v>
      </c>
      <c r="H44" s="18" t="s">
        <v>162</v>
      </c>
      <c r="I44" s="21"/>
      <c r="J44" s="28">
        <v>450.0</v>
      </c>
      <c r="K44" s="21">
        <v>0.42</v>
      </c>
      <c r="L44" s="29">
        <f t="shared" si="1"/>
        <v>189</v>
      </c>
      <c r="M44" s="29">
        <f t="shared" si="2"/>
        <v>189</v>
      </c>
    </row>
    <row r="45">
      <c r="A45" s="1" t="s">
        <v>113</v>
      </c>
      <c r="B45" s="21">
        <v>45.0</v>
      </c>
      <c r="D45" s="1" t="s">
        <v>114</v>
      </c>
      <c r="E45" s="21">
        <v>11.05317</v>
      </c>
      <c r="F45" s="21">
        <v>114.28838</v>
      </c>
      <c r="G45" s="18" t="s">
        <v>118</v>
      </c>
      <c r="H45" s="18" t="s">
        <v>163</v>
      </c>
      <c r="I45" s="21"/>
      <c r="J45" s="28">
        <v>450.0</v>
      </c>
      <c r="K45" s="21">
        <v>0.728888889</v>
      </c>
      <c r="L45" s="29">
        <f t="shared" si="1"/>
        <v>328.0000001</v>
      </c>
      <c r="M45" s="29">
        <f t="shared" si="2"/>
        <v>328</v>
      </c>
    </row>
    <row r="46">
      <c r="A46" s="1" t="s">
        <v>113</v>
      </c>
      <c r="B46" s="21">
        <v>46.0</v>
      </c>
      <c r="D46" s="1" t="s">
        <v>114</v>
      </c>
      <c r="E46" s="21">
        <v>11.05292</v>
      </c>
      <c r="F46" s="21">
        <v>114.28158</v>
      </c>
      <c r="G46" s="18" t="s">
        <v>118</v>
      </c>
      <c r="H46" s="18" t="s">
        <v>164</v>
      </c>
      <c r="I46" s="21"/>
      <c r="J46" s="28">
        <v>450.0</v>
      </c>
      <c r="K46" s="21">
        <v>1.713333333</v>
      </c>
      <c r="L46" s="29">
        <f t="shared" si="1"/>
        <v>770.9999999</v>
      </c>
      <c r="M46" s="29">
        <f t="shared" si="2"/>
        <v>771</v>
      </c>
    </row>
    <row r="47">
      <c r="A47" s="30"/>
      <c r="B47" s="1"/>
      <c r="C47" s="31"/>
      <c r="D47" s="28"/>
      <c r="E47" s="1"/>
      <c r="F47" s="1"/>
      <c r="G47" s="1"/>
      <c r="H47" s="1"/>
      <c r="L47" s="1"/>
      <c r="M47" s="1"/>
      <c r="N47" s="1"/>
      <c r="O47" s="1"/>
      <c r="P47" s="1"/>
    </row>
    <row r="48">
      <c r="A48" s="30"/>
      <c r="B48" s="1"/>
      <c r="C48" s="31"/>
      <c r="D48" s="28"/>
      <c r="E48" s="1"/>
      <c r="F48" s="1"/>
      <c r="G48" s="1"/>
      <c r="H48" s="1"/>
      <c r="K48" s="1" t="s">
        <v>165</v>
      </c>
      <c r="M48" s="1" t="s">
        <v>166</v>
      </c>
      <c r="P48" s="1" t="s">
        <v>167</v>
      </c>
      <c r="Q48" s="1" t="s">
        <v>168</v>
      </c>
      <c r="R48" s="1" t="s">
        <v>169</v>
      </c>
      <c r="S48" s="1" t="s">
        <v>170</v>
      </c>
      <c r="T48" s="1" t="s">
        <v>171</v>
      </c>
      <c r="U48" s="32" t="s">
        <v>172</v>
      </c>
      <c r="W48" s="1" t="s">
        <v>173</v>
      </c>
    </row>
    <row r="49">
      <c r="A49" s="30" t="s">
        <v>12</v>
      </c>
      <c r="B49" s="1" t="s">
        <v>174</v>
      </c>
      <c r="C49" s="31">
        <v>43374.0</v>
      </c>
      <c r="D49" s="28" t="s">
        <v>175</v>
      </c>
      <c r="E49" s="1">
        <v>14.1477</v>
      </c>
      <c r="F49" s="1">
        <v>121.22926</v>
      </c>
      <c r="G49" s="1" t="s">
        <v>176</v>
      </c>
      <c r="H49" s="1" t="s">
        <v>177</v>
      </c>
      <c r="I49" s="1" t="s">
        <v>178</v>
      </c>
      <c r="J49" s="1" t="s">
        <v>179</v>
      </c>
      <c r="K49" s="1" t="s">
        <v>180</v>
      </c>
      <c r="L49" s="1" t="s">
        <v>181</v>
      </c>
      <c r="M49" s="29">
        <f t="shared" ref="M49:M50" si="3">0.01*300</f>
        <v>3</v>
      </c>
      <c r="P49" s="1" t="s">
        <v>182</v>
      </c>
      <c r="Q49" s="1">
        <v>1.0</v>
      </c>
      <c r="R49" s="1">
        <v>0.0</v>
      </c>
      <c r="S49" s="1">
        <v>0.0</v>
      </c>
      <c r="T49" s="1">
        <v>0.0</v>
      </c>
      <c r="U49" s="32" t="s">
        <v>183</v>
      </c>
      <c r="W49" s="1" t="s">
        <v>184</v>
      </c>
      <c r="X49" s="1" t="s">
        <v>185</v>
      </c>
      <c r="AD49" s="29">
        <f t="shared" ref="AD49:AD54" si="4">(AE49/3)^(1/2)</f>
        <v>10.04589468</v>
      </c>
      <c r="AE49" s="29">
        <f t="shared" ref="AE49:AE50" si="5">((0.58)^2)*3*300</f>
        <v>302.76</v>
      </c>
      <c r="AF49" s="1" t="s">
        <v>182</v>
      </c>
      <c r="AG49" s="1" t="s">
        <v>186</v>
      </c>
      <c r="AH49" s="1" t="s">
        <v>187</v>
      </c>
      <c r="AI49" s="1"/>
      <c r="AJ49" s="1"/>
      <c r="AK49" s="1"/>
      <c r="AL49" s="1"/>
    </row>
    <row r="50">
      <c r="A50" s="30" t="s">
        <v>12</v>
      </c>
      <c r="B50" s="1" t="s">
        <v>174</v>
      </c>
      <c r="C50" s="31">
        <v>43374.0</v>
      </c>
      <c r="D50" s="28" t="s">
        <v>175</v>
      </c>
      <c r="E50" s="1">
        <v>14.1477</v>
      </c>
      <c r="F50" s="1">
        <v>121.22926</v>
      </c>
      <c r="G50" s="1" t="s">
        <v>188</v>
      </c>
      <c r="H50" s="1" t="s">
        <v>177</v>
      </c>
      <c r="K50" s="1" t="s">
        <v>180</v>
      </c>
      <c r="L50" s="1" t="s">
        <v>189</v>
      </c>
      <c r="M50" s="29">
        <f t="shared" si="3"/>
        <v>3</v>
      </c>
      <c r="P50" s="1" t="s">
        <v>182</v>
      </c>
      <c r="Q50" s="1">
        <v>0.67</v>
      </c>
      <c r="R50" s="1">
        <v>0.0</v>
      </c>
      <c r="S50" s="1">
        <v>0.0</v>
      </c>
      <c r="T50" s="1">
        <v>0.33</v>
      </c>
      <c r="W50" s="1" t="s">
        <v>190</v>
      </c>
      <c r="X50" s="1" t="s">
        <v>191</v>
      </c>
      <c r="AD50" s="29">
        <f t="shared" si="4"/>
        <v>10.04589468</v>
      </c>
      <c r="AE50" s="29">
        <f t="shared" si="5"/>
        <v>302.76</v>
      </c>
      <c r="AF50" s="1" t="s">
        <v>182</v>
      </c>
      <c r="AG50" s="30" t="s">
        <v>186</v>
      </c>
      <c r="AH50" s="1" t="s">
        <v>187</v>
      </c>
      <c r="AI50" s="1"/>
      <c r="AJ50" s="1"/>
      <c r="AK50" s="1"/>
      <c r="AL50" s="1"/>
    </row>
    <row r="51">
      <c r="A51" s="30" t="s">
        <v>12</v>
      </c>
      <c r="B51" s="1" t="s">
        <v>192</v>
      </c>
      <c r="C51" s="31">
        <v>43374.0</v>
      </c>
      <c r="D51" s="28" t="s">
        <v>175</v>
      </c>
      <c r="E51" s="1">
        <v>14.16232</v>
      </c>
      <c r="F51" s="1">
        <v>121.24444</v>
      </c>
      <c r="G51" s="33" t="s">
        <v>176</v>
      </c>
      <c r="H51" s="1" t="s">
        <v>193</v>
      </c>
      <c r="I51" s="1" t="s">
        <v>194</v>
      </c>
      <c r="K51" s="1" t="s">
        <v>195</v>
      </c>
      <c r="M51" s="29">
        <f>0.0133*300</f>
        <v>3.99</v>
      </c>
      <c r="P51" s="1" t="s">
        <v>196</v>
      </c>
      <c r="Q51" s="1">
        <v>0.33</v>
      </c>
      <c r="R51" s="1">
        <v>0.0</v>
      </c>
      <c r="S51" s="1">
        <v>0.0</v>
      </c>
      <c r="T51" s="1">
        <v>1.0</v>
      </c>
      <c r="W51" s="1" t="s">
        <v>197</v>
      </c>
      <c r="X51" s="1" t="s">
        <v>198</v>
      </c>
      <c r="AD51" s="29">
        <f t="shared" si="4"/>
        <v>15.24204711</v>
      </c>
      <c r="AE51" s="29">
        <f>((0.88)^2)*3*300</f>
        <v>696.96</v>
      </c>
      <c r="AF51" s="1" t="s">
        <v>196</v>
      </c>
      <c r="AG51" s="30" t="s">
        <v>186</v>
      </c>
      <c r="AH51" s="1" t="s">
        <v>187</v>
      </c>
      <c r="AI51" s="1"/>
      <c r="AJ51" s="1"/>
      <c r="AK51" s="1"/>
      <c r="AL51" s="1"/>
    </row>
    <row r="52">
      <c r="A52" s="30" t="s">
        <v>12</v>
      </c>
      <c r="B52" s="1" t="s">
        <v>192</v>
      </c>
      <c r="C52" s="31">
        <v>43374.0</v>
      </c>
      <c r="D52" s="28" t="s">
        <v>175</v>
      </c>
      <c r="E52" s="30">
        <v>14.16232</v>
      </c>
      <c r="F52" s="30">
        <v>121.24444</v>
      </c>
      <c r="G52" s="33" t="s">
        <v>188</v>
      </c>
      <c r="H52" s="1" t="s">
        <v>193</v>
      </c>
      <c r="K52" s="1" t="s">
        <v>199</v>
      </c>
      <c r="M52" s="29">
        <f>0.0633*300</f>
        <v>18.99</v>
      </c>
      <c r="P52" s="1" t="s">
        <v>200</v>
      </c>
      <c r="Q52" s="1">
        <v>4.0</v>
      </c>
      <c r="R52" s="1">
        <v>0.67</v>
      </c>
      <c r="S52" s="1">
        <v>1.0</v>
      </c>
      <c r="T52" s="1">
        <v>0.67</v>
      </c>
      <c r="AD52" s="29">
        <f t="shared" si="4"/>
        <v>20.78460969</v>
      </c>
      <c r="AE52" s="29">
        <f>((1.2)^2)*3*300</f>
        <v>1296</v>
      </c>
      <c r="AF52" s="1" t="s">
        <v>200</v>
      </c>
      <c r="AG52" s="30" t="s">
        <v>186</v>
      </c>
      <c r="AH52" s="1" t="s">
        <v>187</v>
      </c>
      <c r="AI52" s="1"/>
      <c r="AJ52" s="1"/>
      <c r="AK52" s="1"/>
      <c r="AL52" s="1"/>
    </row>
    <row r="53">
      <c r="A53" s="30" t="s">
        <v>12</v>
      </c>
      <c r="B53" s="1" t="s">
        <v>201</v>
      </c>
      <c r="C53" s="31">
        <v>43374.0</v>
      </c>
      <c r="D53" s="28" t="s">
        <v>175</v>
      </c>
      <c r="E53" s="1">
        <v>14.18936</v>
      </c>
      <c r="F53" s="1">
        <v>121.25983</v>
      </c>
      <c r="G53" s="33" t="s">
        <v>176</v>
      </c>
      <c r="H53" s="1" t="s">
        <v>202</v>
      </c>
      <c r="I53" s="1" t="s">
        <v>203</v>
      </c>
      <c r="K53" s="1" t="s">
        <v>204</v>
      </c>
      <c r="M53" s="29">
        <f>0.4733*300</f>
        <v>141.99</v>
      </c>
      <c r="P53" s="1" t="s">
        <v>205</v>
      </c>
      <c r="Q53" s="1">
        <v>30.0</v>
      </c>
      <c r="R53" s="1">
        <v>0.67</v>
      </c>
      <c r="S53" s="1">
        <v>11.67</v>
      </c>
      <c r="T53" s="1">
        <v>5.0</v>
      </c>
      <c r="AD53" s="29">
        <f t="shared" si="4"/>
        <v>197.280587</v>
      </c>
      <c r="AE53" s="29">
        <f>((11.39)^2)*3*300</f>
        <v>116758.89</v>
      </c>
      <c r="AF53" s="1" t="s">
        <v>205</v>
      </c>
      <c r="AG53" s="30" t="s">
        <v>186</v>
      </c>
      <c r="AH53" s="1" t="s">
        <v>187</v>
      </c>
      <c r="AI53" s="1"/>
      <c r="AJ53" s="1"/>
      <c r="AK53" s="1"/>
      <c r="AL53" s="1"/>
    </row>
    <row r="54">
      <c r="A54" s="30" t="s">
        <v>12</v>
      </c>
      <c r="B54" s="1" t="s">
        <v>201</v>
      </c>
      <c r="C54" s="31">
        <v>43374.0</v>
      </c>
      <c r="D54" s="28" t="s">
        <v>175</v>
      </c>
      <c r="E54" s="1">
        <v>14.18936</v>
      </c>
      <c r="F54" s="1">
        <v>121.25983</v>
      </c>
      <c r="G54" s="33" t="s">
        <v>188</v>
      </c>
      <c r="H54" s="1" t="s">
        <v>202</v>
      </c>
      <c r="K54" s="1" t="s">
        <v>206</v>
      </c>
      <c r="M54" s="29">
        <f>0.97*300</f>
        <v>291</v>
      </c>
      <c r="P54" s="1" t="s">
        <v>207</v>
      </c>
      <c r="Q54" s="1">
        <v>71.33</v>
      </c>
      <c r="R54" s="1">
        <v>0.67</v>
      </c>
      <c r="S54" s="1">
        <v>5.0</v>
      </c>
      <c r="T54" s="1">
        <v>20.0</v>
      </c>
      <c r="AD54" s="29">
        <f t="shared" si="4"/>
        <v>213.7350697</v>
      </c>
      <c r="AE54" s="29">
        <f>((12.34)^2)*3*300</f>
        <v>137048.04</v>
      </c>
      <c r="AF54" s="1" t="s">
        <v>207</v>
      </c>
      <c r="AG54" s="30" t="s">
        <v>186</v>
      </c>
      <c r="AH54" s="1" t="s">
        <v>187</v>
      </c>
      <c r="AI54" s="1"/>
      <c r="AJ54" s="1"/>
      <c r="AK54" s="1"/>
      <c r="AL54" s="1"/>
    </row>
    <row r="55">
      <c r="A55" s="30"/>
      <c r="B55" s="1"/>
      <c r="C55" s="31"/>
      <c r="D55" s="28"/>
      <c r="G55" s="1"/>
      <c r="H55" s="1"/>
      <c r="I55" s="34"/>
      <c r="J55" s="34"/>
      <c r="K55" s="34"/>
    </row>
    <row r="56">
      <c r="A56" s="30" t="s">
        <v>22</v>
      </c>
      <c r="B56" s="1" t="s">
        <v>208</v>
      </c>
      <c r="C56" s="31">
        <v>43374.0</v>
      </c>
      <c r="D56" s="28" t="s">
        <v>175</v>
      </c>
      <c r="E56" s="35">
        <v>9.331322</v>
      </c>
      <c r="F56" s="36">
        <v>123.309819</v>
      </c>
      <c r="G56" s="1" t="s">
        <v>118</v>
      </c>
      <c r="H56" s="1" t="s">
        <v>209</v>
      </c>
      <c r="I56" s="32" t="s">
        <v>210</v>
      </c>
      <c r="J56" s="34"/>
      <c r="K56" s="37" t="s">
        <v>211</v>
      </c>
      <c r="N56" s="1" t="s">
        <v>212</v>
      </c>
      <c r="O56" s="1" t="s">
        <v>213</v>
      </c>
      <c r="P56" s="1" t="s">
        <v>214</v>
      </c>
      <c r="Q56" s="1" t="s">
        <v>215</v>
      </c>
      <c r="R56" s="1" t="s">
        <v>216</v>
      </c>
    </row>
    <row r="57">
      <c r="A57" s="30" t="s">
        <v>22</v>
      </c>
      <c r="B57" s="1" t="s">
        <v>217</v>
      </c>
      <c r="C57" s="31">
        <v>43374.0</v>
      </c>
      <c r="D57" s="28" t="s">
        <v>218</v>
      </c>
      <c r="G57" s="1" t="s">
        <v>219</v>
      </c>
      <c r="H57" s="1" t="s">
        <v>220</v>
      </c>
      <c r="I57" s="32" t="s">
        <v>221</v>
      </c>
      <c r="J57" s="1"/>
      <c r="K57" s="32" t="s">
        <v>222</v>
      </c>
      <c r="M57" s="1" t="s">
        <v>220</v>
      </c>
      <c r="N57" s="1">
        <v>0.0</v>
      </c>
      <c r="O57" s="1">
        <v>0.0</v>
      </c>
      <c r="P57" s="1">
        <v>0.0</v>
      </c>
      <c r="Q57" s="1">
        <v>1.0</v>
      </c>
      <c r="R57" s="1">
        <v>0.0</v>
      </c>
    </row>
    <row r="58">
      <c r="A58" s="30" t="s">
        <v>22</v>
      </c>
      <c r="B58" s="1" t="s">
        <v>223</v>
      </c>
      <c r="C58" s="31">
        <v>43374.0</v>
      </c>
      <c r="D58" s="28" t="s">
        <v>218</v>
      </c>
      <c r="G58" s="1" t="s">
        <v>219</v>
      </c>
      <c r="H58" s="1" t="s">
        <v>224</v>
      </c>
      <c r="I58" s="32" t="s">
        <v>225</v>
      </c>
      <c r="J58" s="1"/>
      <c r="L58" s="32" t="s">
        <v>226</v>
      </c>
      <c r="M58" s="1" t="s">
        <v>224</v>
      </c>
      <c r="N58" s="1">
        <v>0.0</v>
      </c>
      <c r="O58" s="1">
        <v>1.0</v>
      </c>
      <c r="P58" s="1">
        <v>0.0</v>
      </c>
      <c r="Q58" s="1">
        <v>1.0</v>
      </c>
      <c r="R58" s="1">
        <v>0.0</v>
      </c>
    </row>
    <row r="59">
      <c r="A59" s="30" t="s">
        <v>22</v>
      </c>
      <c r="B59" s="1" t="s">
        <v>227</v>
      </c>
      <c r="C59" s="31">
        <v>43374.0</v>
      </c>
      <c r="D59" s="28" t="s">
        <v>218</v>
      </c>
      <c r="G59" s="1" t="s">
        <v>219</v>
      </c>
      <c r="H59" s="1" t="s">
        <v>228</v>
      </c>
      <c r="I59" s="32" t="s">
        <v>210</v>
      </c>
      <c r="J59" s="1"/>
      <c r="L59" s="32" t="s">
        <v>229</v>
      </c>
      <c r="M59" s="1" t="s">
        <v>230</v>
      </c>
      <c r="N59" s="1">
        <v>1.0</v>
      </c>
      <c r="O59" s="1">
        <v>10.0</v>
      </c>
      <c r="P59" s="1">
        <v>4.0</v>
      </c>
      <c r="Q59" s="1">
        <v>2.0</v>
      </c>
      <c r="R59" s="1">
        <v>1.0</v>
      </c>
    </row>
    <row r="60">
      <c r="A60" s="30" t="s">
        <v>22</v>
      </c>
      <c r="B60" s="1" t="s">
        <v>231</v>
      </c>
      <c r="C60" s="31">
        <v>43374.0</v>
      </c>
      <c r="D60" s="28" t="s">
        <v>218</v>
      </c>
      <c r="G60" s="1" t="s">
        <v>219</v>
      </c>
      <c r="H60" s="1" t="s">
        <v>232</v>
      </c>
      <c r="I60" s="32" t="s">
        <v>233</v>
      </c>
      <c r="J60" s="1"/>
      <c r="L60" s="32" t="s">
        <v>234</v>
      </c>
      <c r="M60" s="1" t="s">
        <v>232</v>
      </c>
      <c r="N60" s="1">
        <v>0.0</v>
      </c>
      <c r="O60" s="1">
        <v>2.0</v>
      </c>
      <c r="P60" s="1">
        <v>0.0</v>
      </c>
      <c r="Q60" s="1">
        <v>2.0</v>
      </c>
      <c r="R60" s="1">
        <v>44.0</v>
      </c>
      <c r="S60" s="1" t="s">
        <v>235</v>
      </c>
    </row>
    <row r="61">
      <c r="A61" s="30"/>
      <c r="B61" s="1"/>
      <c r="C61" s="31"/>
      <c r="D61" s="28"/>
      <c r="H61" s="1"/>
      <c r="I61" s="1"/>
      <c r="J61" s="1"/>
      <c r="L61" s="1"/>
      <c r="M61" s="1"/>
      <c r="N61" s="1"/>
      <c r="O61" s="1"/>
      <c r="P61" s="1"/>
      <c r="R61" s="1"/>
      <c r="S61" s="1"/>
      <c r="T61" s="1"/>
      <c r="U61" s="1"/>
      <c r="V61" s="1"/>
      <c r="W61" s="1"/>
      <c r="X61" s="1"/>
      <c r="Y61" s="1"/>
      <c r="AA61" s="1" t="s">
        <v>236</v>
      </c>
      <c r="AB61" s="1"/>
      <c r="AC61" s="1"/>
      <c r="AD61" s="1"/>
      <c r="AE61" s="1"/>
      <c r="AF61" s="1"/>
      <c r="AG61" s="1"/>
      <c r="AH61" s="1"/>
      <c r="AI61" s="1"/>
      <c r="AJ61" s="1"/>
      <c r="AK61" s="1"/>
      <c r="AL61" s="1"/>
    </row>
    <row r="62">
      <c r="A62" s="30"/>
      <c r="B62" s="1"/>
      <c r="C62" s="31"/>
      <c r="D62" s="28"/>
      <c r="H62" s="1"/>
      <c r="I62" s="1"/>
      <c r="J62" s="1"/>
      <c r="L62" s="1" t="s">
        <v>237</v>
      </c>
      <c r="M62" s="1" t="s">
        <v>238</v>
      </c>
      <c r="N62" s="1" t="s">
        <v>239</v>
      </c>
      <c r="O62" s="1" t="s">
        <v>240</v>
      </c>
      <c r="P62" s="1" t="s">
        <v>241</v>
      </c>
      <c r="R62" s="1" t="s">
        <v>242</v>
      </c>
      <c r="S62" s="1" t="s">
        <v>243</v>
      </c>
      <c r="T62" s="1" t="s">
        <v>244</v>
      </c>
      <c r="U62" s="1" t="s">
        <v>245</v>
      </c>
      <c r="V62" s="1" t="s">
        <v>246</v>
      </c>
      <c r="W62" s="1" t="s">
        <v>247</v>
      </c>
      <c r="X62" s="1" t="s">
        <v>248</v>
      </c>
      <c r="Y62" s="1" t="s">
        <v>249</v>
      </c>
      <c r="AA62" s="1" t="s">
        <v>250</v>
      </c>
      <c r="AB62" s="1" t="s">
        <v>251</v>
      </c>
      <c r="AC62" s="1" t="s">
        <v>252</v>
      </c>
      <c r="AD62" s="1" t="s">
        <v>253</v>
      </c>
      <c r="AE62" s="1" t="s">
        <v>254</v>
      </c>
      <c r="AF62" s="1" t="s">
        <v>255</v>
      </c>
      <c r="AG62" s="1" t="s">
        <v>256</v>
      </c>
      <c r="AH62" s="1"/>
      <c r="AI62" s="1"/>
      <c r="AJ62" s="1"/>
      <c r="AK62" s="1"/>
      <c r="AL62" s="1"/>
    </row>
    <row r="63">
      <c r="A63" s="30" t="s">
        <v>29</v>
      </c>
      <c r="B63" s="1" t="s">
        <v>257</v>
      </c>
      <c r="C63" s="31">
        <v>43344.0</v>
      </c>
      <c r="D63" s="28" t="s">
        <v>175</v>
      </c>
      <c r="F63" s="1"/>
      <c r="G63" s="1" t="s">
        <v>258</v>
      </c>
      <c r="H63" s="1" t="s">
        <v>259</v>
      </c>
      <c r="I63" s="1" t="s">
        <v>260</v>
      </c>
      <c r="J63" s="1" t="s">
        <v>261</v>
      </c>
      <c r="K63" s="1" t="s">
        <v>262</v>
      </c>
      <c r="L63" s="1">
        <v>0.0</v>
      </c>
      <c r="M63" s="1">
        <v>2.0</v>
      </c>
      <c r="N63" s="1">
        <v>3.0</v>
      </c>
      <c r="O63" s="1">
        <v>2.0</v>
      </c>
      <c r="P63" s="1">
        <v>0.0</v>
      </c>
      <c r="R63" s="1">
        <v>0.0</v>
      </c>
      <c r="S63" s="1">
        <v>0.0</v>
      </c>
      <c r="T63" s="1">
        <v>2.0</v>
      </c>
      <c r="U63" s="1">
        <v>1.0</v>
      </c>
      <c r="V63" s="1">
        <v>2.0</v>
      </c>
      <c r="W63" s="1">
        <v>1.0</v>
      </c>
      <c r="X63" s="1">
        <v>0.0</v>
      </c>
      <c r="Y63" s="1">
        <v>1.0</v>
      </c>
      <c r="AA63" s="1">
        <v>2.0</v>
      </c>
      <c r="AB63" s="1">
        <v>0.0</v>
      </c>
      <c r="AC63" s="1">
        <v>1.0</v>
      </c>
      <c r="AD63" s="1">
        <v>0.0</v>
      </c>
      <c r="AE63" s="1">
        <v>2.0</v>
      </c>
      <c r="AF63" s="1">
        <v>0.0</v>
      </c>
      <c r="AG63" s="1">
        <v>2.0</v>
      </c>
      <c r="AH63" s="1"/>
      <c r="AI63" s="1"/>
      <c r="AJ63" s="1"/>
      <c r="AK63" s="1"/>
      <c r="AL63" s="1"/>
    </row>
    <row r="64">
      <c r="A64" s="30" t="s">
        <v>29</v>
      </c>
      <c r="B64" s="1" t="s">
        <v>257</v>
      </c>
      <c r="C64" s="31">
        <v>43344.0</v>
      </c>
      <c r="D64" s="28" t="s">
        <v>263</v>
      </c>
      <c r="F64" s="1"/>
      <c r="G64" s="1" t="s">
        <v>264</v>
      </c>
      <c r="H64" s="1" t="s">
        <v>259</v>
      </c>
      <c r="I64" s="1" t="s">
        <v>260</v>
      </c>
      <c r="K64" s="1" t="s">
        <v>265</v>
      </c>
      <c r="L64" s="1">
        <v>0.0</v>
      </c>
      <c r="M64" s="1">
        <v>0.0</v>
      </c>
      <c r="N64" s="1">
        <v>1.0</v>
      </c>
      <c r="O64" s="1">
        <v>2.0</v>
      </c>
      <c r="P64" s="1">
        <v>1.0</v>
      </c>
      <c r="R64" s="1">
        <v>0.0</v>
      </c>
      <c r="S64" s="1">
        <v>0.0</v>
      </c>
      <c r="T64" s="1">
        <v>0.0</v>
      </c>
      <c r="U64" s="1">
        <v>0.0</v>
      </c>
      <c r="V64" s="1">
        <v>0.0</v>
      </c>
      <c r="W64" s="1">
        <v>2.0</v>
      </c>
      <c r="X64" s="1">
        <v>1.0</v>
      </c>
      <c r="Y64" s="1">
        <v>1.0</v>
      </c>
      <c r="AA64" s="1">
        <v>0.0</v>
      </c>
      <c r="AB64" s="1">
        <v>0.0</v>
      </c>
      <c r="AC64" s="1">
        <v>0.0</v>
      </c>
      <c r="AD64" s="1">
        <v>0.0</v>
      </c>
      <c r="AE64" s="1">
        <v>0.0</v>
      </c>
      <c r="AF64" s="1">
        <v>1.0</v>
      </c>
      <c r="AG64" s="1">
        <v>3.0</v>
      </c>
      <c r="AH64" s="1"/>
      <c r="AI64" s="1"/>
      <c r="AJ64" s="1"/>
      <c r="AK64" s="1"/>
      <c r="AL64" s="1"/>
    </row>
    <row r="65">
      <c r="A65" s="30" t="s">
        <v>29</v>
      </c>
      <c r="B65" s="1" t="s">
        <v>266</v>
      </c>
      <c r="C65" s="31">
        <v>43344.0</v>
      </c>
      <c r="D65" s="28" t="s">
        <v>175</v>
      </c>
      <c r="F65" s="1"/>
      <c r="G65" s="1" t="s">
        <v>258</v>
      </c>
      <c r="H65" s="1" t="s">
        <v>267</v>
      </c>
      <c r="I65" s="1" t="s">
        <v>268</v>
      </c>
      <c r="K65" s="1" t="s">
        <v>269</v>
      </c>
      <c r="L65" s="1">
        <v>1.0</v>
      </c>
      <c r="M65" s="1">
        <v>6.0</v>
      </c>
      <c r="N65" s="1">
        <v>2.0</v>
      </c>
      <c r="O65" s="1">
        <v>2.0</v>
      </c>
      <c r="P65" s="1">
        <v>0.0</v>
      </c>
      <c r="R65" s="1">
        <v>1.0</v>
      </c>
      <c r="S65" s="1">
        <v>1.0</v>
      </c>
      <c r="T65" s="1">
        <v>0.0</v>
      </c>
      <c r="U65" s="1">
        <v>0.0</v>
      </c>
      <c r="V65" s="1">
        <v>6.0</v>
      </c>
      <c r="W65" s="1">
        <v>0.0</v>
      </c>
      <c r="X65" s="1">
        <v>0.0</v>
      </c>
      <c r="Y65" s="1">
        <v>3.0</v>
      </c>
      <c r="AA65" s="1">
        <v>6.0</v>
      </c>
      <c r="AB65" s="1">
        <v>0.0</v>
      </c>
      <c r="AC65" s="1">
        <v>3.0</v>
      </c>
      <c r="AD65" s="1">
        <v>1.0</v>
      </c>
      <c r="AE65" s="1">
        <v>1.0</v>
      </c>
      <c r="AF65" s="1">
        <v>0.0</v>
      </c>
      <c r="AG65" s="1">
        <v>0.0</v>
      </c>
      <c r="AH65" s="1"/>
      <c r="AI65" s="1"/>
      <c r="AJ65" s="1"/>
      <c r="AK65" s="1"/>
      <c r="AL65" s="1"/>
    </row>
    <row r="66">
      <c r="A66" s="30" t="s">
        <v>29</v>
      </c>
      <c r="B66" s="1" t="s">
        <v>266</v>
      </c>
      <c r="C66" s="31">
        <v>43344.0</v>
      </c>
      <c r="D66" s="28" t="s">
        <v>263</v>
      </c>
      <c r="G66" s="1" t="s">
        <v>264</v>
      </c>
      <c r="H66" s="1" t="s">
        <v>267</v>
      </c>
      <c r="I66" s="1" t="s">
        <v>268</v>
      </c>
      <c r="K66" s="1" t="s">
        <v>270</v>
      </c>
      <c r="L66" s="1">
        <v>3.0</v>
      </c>
      <c r="M66" s="1">
        <v>0.0</v>
      </c>
      <c r="N66" s="1">
        <v>2.0</v>
      </c>
      <c r="O66" s="1">
        <v>1.0</v>
      </c>
      <c r="P66" s="1">
        <v>0.0</v>
      </c>
      <c r="R66" s="1">
        <v>0.0</v>
      </c>
      <c r="S66" s="1">
        <v>2.0</v>
      </c>
      <c r="T66" s="1">
        <v>2.0</v>
      </c>
      <c r="U66" s="1">
        <v>0.0</v>
      </c>
      <c r="V66" s="1">
        <v>1.0</v>
      </c>
      <c r="W66" s="1">
        <v>0.0</v>
      </c>
      <c r="X66" s="1">
        <v>0.0</v>
      </c>
      <c r="Y66" s="1">
        <v>1.0</v>
      </c>
      <c r="AA66" s="1">
        <v>1.0</v>
      </c>
      <c r="AB66" s="1">
        <v>1.0</v>
      </c>
      <c r="AC66" s="1">
        <v>2.0</v>
      </c>
      <c r="AD66" s="1">
        <v>2.0</v>
      </c>
      <c r="AE66" s="1">
        <v>0.0</v>
      </c>
      <c r="AF66" s="1">
        <v>0.0</v>
      </c>
      <c r="AG66" s="1">
        <v>0.0</v>
      </c>
      <c r="AH66" s="1"/>
      <c r="AI66" s="1"/>
      <c r="AJ66" s="1"/>
      <c r="AK66" s="1"/>
      <c r="AL66" s="1"/>
    </row>
    <row r="67">
      <c r="A67" s="30" t="s">
        <v>29</v>
      </c>
      <c r="B67" s="1" t="s">
        <v>271</v>
      </c>
      <c r="C67" s="31">
        <v>43344.0</v>
      </c>
      <c r="D67" s="28" t="s">
        <v>175</v>
      </c>
      <c r="F67" s="1"/>
      <c r="G67" s="1" t="s">
        <v>118</v>
      </c>
      <c r="H67" s="1" t="s">
        <v>272</v>
      </c>
      <c r="I67" s="1" t="s">
        <v>273</v>
      </c>
      <c r="K67" s="1" t="s">
        <v>274</v>
      </c>
      <c r="L67" s="1">
        <v>0.0</v>
      </c>
      <c r="M67" s="1">
        <v>2.0</v>
      </c>
      <c r="N67" s="1">
        <v>2.0</v>
      </c>
      <c r="O67" s="1">
        <v>0.0</v>
      </c>
      <c r="P67" s="1">
        <v>0.0</v>
      </c>
      <c r="R67" s="1">
        <v>0.0</v>
      </c>
      <c r="S67" s="1">
        <v>1.0</v>
      </c>
      <c r="T67" s="1">
        <v>0.0</v>
      </c>
      <c r="U67" s="1">
        <v>0.0</v>
      </c>
      <c r="V67" s="1">
        <v>2.0</v>
      </c>
      <c r="W67" s="1">
        <v>0.0</v>
      </c>
      <c r="X67" s="1">
        <v>0.0</v>
      </c>
      <c r="Y67" s="1">
        <v>1.0</v>
      </c>
      <c r="AA67" s="1">
        <v>2.0</v>
      </c>
      <c r="AB67" s="1">
        <v>2.0</v>
      </c>
      <c r="AC67" s="1">
        <v>0.0</v>
      </c>
      <c r="AD67" s="1">
        <v>0.0</v>
      </c>
      <c r="AE67" s="1">
        <v>0.0</v>
      </c>
      <c r="AF67" s="1">
        <v>0.0</v>
      </c>
      <c r="AG67" s="1">
        <v>0.0</v>
      </c>
      <c r="AH67" s="1"/>
      <c r="AI67" s="1"/>
      <c r="AJ67" s="1"/>
      <c r="AK67" s="1"/>
      <c r="AL67" s="1"/>
    </row>
    <row r="68">
      <c r="A68" s="30" t="s">
        <v>29</v>
      </c>
      <c r="B68" s="1" t="s">
        <v>271</v>
      </c>
      <c r="C68" s="31">
        <v>43344.0</v>
      </c>
      <c r="D68" s="28" t="s">
        <v>263</v>
      </c>
      <c r="F68" s="1"/>
      <c r="G68" s="1" t="s">
        <v>275</v>
      </c>
      <c r="H68" s="1" t="s">
        <v>272</v>
      </c>
      <c r="I68" s="1" t="s">
        <v>273</v>
      </c>
      <c r="K68" s="1" t="s">
        <v>270</v>
      </c>
      <c r="L68" s="1">
        <v>0.0</v>
      </c>
      <c r="M68" s="1">
        <v>1.0</v>
      </c>
      <c r="N68" s="1">
        <v>1.0</v>
      </c>
      <c r="O68" s="1">
        <v>4.0</v>
      </c>
      <c r="P68" s="1">
        <v>0.0</v>
      </c>
      <c r="R68" s="1">
        <v>1.0</v>
      </c>
      <c r="S68" s="1">
        <v>0.0</v>
      </c>
      <c r="T68" s="1">
        <v>2.0</v>
      </c>
      <c r="U68" s="1">
        <v>0.0</v>
      </c>
      <c r="V68" s="1">
        <v>1.0</v>
      </c>
      <c r="W68" s="1">
        <v>1.0</v>
      </c>
      <c r="X68" s="1">
        <v>0.0</v>
      </c>
      <c r="Y68" s="1">
        <v>1.0</v>
      </c>
      <c r="AA68" s="1">
        <v>1.0</v>
      </c>
      <c r="AB68" s="1">
        <v>1.0</v>
      </c>
      <c r="AC68" s="1">
        <v>2.0</v>
      </c>
      <c r="AD68" s="1">
        <v>0.0</v>
      </c>
      <c r="AE68" s="1">
        <v>0.0</v>
      </c>
      <c r="AF68" s="1">
        <v>2.0</v>
      </c>
      <c r="AG68" s="1">
        <v>0.0</v>
      </c>
      <c r="AH68" s="1"/>
      <c r="AI68" s="1"/>
      <c r="AJ68" s="1"/>
      <c r="AK68" s="1"/>
      <c r="AL68" s="1"/>
    </row>
    <row r="69">
      <c r="A69" s="30"/>
      <c r="B69" s="1"/>
      <c r="C69" s="31"/>
      <c r="D69" s="28"/>
      <c r="G69" s="1"/>
      <c r="H69" s="1"/>
      <c r="I69" s="1"/>
      <c r="J69" s="1"/>
      <c r="K69" s="1"/>
      <c r="L69" s="1" t="s">
        <v>237</v>
      </c>
      <c r="M69" s="1" t="s">
        <v>238</v>
      </c>
      <c r="O69" s="1" t="s">
        <v>276</v>
      </c>
      <c r="P69" s="1" t="s">
        <v>277</v>
      </c>
      <c r="R69" s="1" t="s">
        <v>278</v>
      </c>
      <c r="S69" s="1" t="s">
        <v>279</v>
      </c>
    </row>
    <row r="70">
      <c r="A70" s="30" t="s">
        <v>29</v>
      </c>
      <c r="B70" s="1" t="s">
        <v>280</v>
      </c>
      <c r="C70" s="31"/>
      <c r="D70" s="28" t="s">
        <v>218</v>
      </c>
      <c r="F70" s="1"/>
      <c r="G70" s="1" t="s">
        <v>281</v>
      </c>
      <c r="H70" s="1" t="s">
        <v>282</v>
      </c>
      <c r="I70" s="1" t="s">
        <v>283</v>
      </c>
      <c r="J70" s="1"/>
      <c r="K70" s="1" t="s">
        <v>284</v>
      </c>
      <c r="L70" s="1">
        <v>1.0</v>
      </c>
      <c r="M70" s="1">
        <v>39.0</v>
      </c>
      <c r="O70" s="1">
        <v>1.0</v>
      </c>
      <c r="P70" s="1">
        <v>39.0</v>
      </c>
      <c r="R70" s="1">
        <v>1.0</v>
      </c>
      <c r="S70" s="1">
        <v>39.0</v>
      </c>
    </row>
    <row r="71">
      <c r="A71" s="30"/>
      <c r="B71" s="1"/>
      <c r="C71" s="31"/>
      <c r="D71" s="28"/>
      <c r="G71" s="1"/>
      <c r="H71" s="1"/>
      <c r="N71" s="1" t="s">
        <v>237</v>
      </c>
      <c r="O71" s="1" t="s">
        <v>238</v>
      </c>
      <c r="P71" s="1" t="s">
        <v>239</v>
      </c>
      <c r="R71" s="1" t="s">
        <v>285</v>
      </c>
      <c r="S71" s="1" t="s">
        <v>276</v>
      </c>
      <c r="T71" s="1" t="s">
        <v>277</v>
      </c>
      <c r="U71" s="1" t="s">
        <v>286</v>
      </c>
      <c r="W71" s="1" t="s">
        <v>287</v>
      </c>
      <c r="X71" s="1" t="s">
        <v>288</v>
      </c>
    </row>
    <row r="72">
      <c r="A72" s="30" t="s">
        <v>29</v>
      </c>
      <c r="B72" s="1" t="s">
        <v>289</v>
      </c>
      <c r="C72" s="31"/>
      <c r="D72" s="28" t="s">
        <v>218</v>
      </c>
      <c r="F72" s="1"/>
      <c r="G72" s="1" t="s">
        <v>290</v>
      </c>
      <c r="H72" s="1" t="s">
        <v>291</v>
      </c>
      <c r="I72" s="1"/>
      <c r="J72" s="1"/>
      <c r="K72" s="1" t="s">
        <v>292</v>
      </c>
      <c r="L72" s="1" t="s">
        <v>293</v>
      </c>
      <c r="M72" s="1">
        <v>13.0</v>
      </c>
      <c r="N72" s="1">
        <v>0.0</v>
      </c>
      <c r="O72" s="1">
        <v>12.0</v>
      </c>
      <c r="P72" s="1">
        <v>1.0</v>
      </c>
      <c r="R72" s="1">
        <v>0.0</v>
      </c>
      <c r="S72" s="1">
        <v>0.0</v>
      </c>
      <c r="T72" s="1">
        <v>12.0</v>
      </c>
      <c r="U72" s="1">
        <v>1.0</v>
      </c>
      <c r="W72" s="1">
        <v>1.0</v>
      </c>
      <c r="X72" s="1">
        <v>12.0</v>
      </c>
    </row>
    <row r="73">
      <c r="A73" s="30"/>
      <c r="B73" s="1"/>
      <c r="C73" s="31"/>
      <c r="D73" s="28"/>
      <c r="G73" s="30"/>
      <c r="H73" s="1"/>
      <c r="L73" s="1" t="s">
        <v>294</v>
      </c>
      <c r="M73" s="1">
        <v>28.0</v>
      </c>
      <c r="N73" s="1">
        <v>0.0</v>
      </c>
      <c r="O73" s="1">
        <v>27.0</v>
      </c>
      <c r="P73" s="1">
        <v>1.0</v>
      </c>
      <c r="R73" s="1">
        <v>1.0</v>
      </c>
      <c r="S73" s="1">
        <v>0.0</v>
      </c>
      <c r="T73" s="1">
        <v>27.0</v>
      </c>
      <c r="U73" s="1">
        <v>0.0</v>
      </c>
      <c r="W73" s="1">
        <v>0.0</v>
      </c>
      <c r="X73" s="1">
        <v>18.0</v>
      </c>
    </row>
    <row r="74">
      <c r="A74" s="30"/>
      <c r="B74" s="1"/>
      <c r="C74" s="31"/>
      <c r="D74" s="28"/>
      <c r="G74" s="30"/>
      <c r="H74" s="1"/>
      <c r="L74" s="1" t="s">
        <v>295</v>
      </c>
      <c r="M74" s="1">
        <v>10.0</v>
      </c>
      <c r="N74" s="1">
        <v>1.0</v>
      </c>
      <c r="O74" s="1">
        <v>8.0</v>
      </c>
      <c r="P74" s="1">
        <v>1.0</v>
      </c>
      <c r="R74" s="1">
        <v>0.0</v>
      </c>
      <c r="S74" s="1">
        <v>1.0</v>
      </c>
      <c r="T74" s="1">
        <v>9.0</v>
      </c>
      <c r="U74" s="1">
        <v>0.0</v>
      </c>
      <c r="W74" s="1">
        <v>0.0</v>
      </c>
      <c r="X74" s="1">
        <v>10.0</v>
      </c>
    </row>
    <row r="75">
      <c r="A75" s="30"/>
      <c r="B75" s="1"/>
      <c r="C75" s="31"/>
      <c r="D75" s="28"/>
      <c r="G75" s="30"/>
      <c r="H75" s="1"/>
      <c r="L75" s="1"/>
      <c r="M75" s="1"/>
      <c r="P75" s="1"/>
      <c r="Q75" s="1"/>
      <c r="R75" s="1"/>
      <c r="S75" s="1"/>
      <c r="T75" s="1"/>
      <c r="U75" s="1"/>
      <c r="V75" s="1"/>
      <c r="W75" s="1"/>
      <c r="Y75" s="1"/>
      <c r="Z75" s="1"/>
      <c r="AB75" s="1"/>
      <c r="AC75" s="1"/>
    </row>
    <row r="76">
      <c r="A76" s="30"/>
      <c r="B76" s="1"/>
      <c r="C76" s="31"/>
      <c r="D76" s="28"/>
      <c r="G76" s="30"/>
      <c r="H76" s="1"/>
      <c r="L76" s="1" t="s">
        <v>296</v>
      </c>
      <c r="M76" s="1" t="s">
        <v>297</v>
      </c>
      <c r="P76" s="1" t="s">
        <v>298</v>
      </c>
      <c r="Q76" s="1" t="s">
        <v>299</v>
      </c>
      <c r="R76" s="1" t="s">
        <v>300</v>
      </c>
      <c r="S76" s="1" t="s">
        <v>301</v>
      </c>
      <c r="T76" s="1" t="s">
        <v>302</v>
      </c>
      <c r="U76" s="1" t="s">
        <v>303</v>
      </c>
      <c r="V76" s="1" t="s">
        <v>304</v>
      </c>
      <c r="W76" s="1" t="s">
        <v>305</v>
      </c>
      <c r="Y76" s="1" t="s">
        <v>306</v>
      </c>
      <c r="Z76" s="1" t="s">
        <v>307</v>
      </c>
      <c r="AB76" s="1" t="s">
        <v>308</v>
      </c>
      <c r="AC76" s="1" t="s">
        <v>307</v>
      </c>
    </row>
    <row r="77">
      <c r="A77" s="1" t="s">
        <v>37</v>
      </c>
      <c r="B77" s="1" t="s">
        <v>309</v>
      </c>
      <c r="C77" s="31">
        <v>43191.0</v>
      </c>
      <c r="D77" s="28" t="s">
        <v>175</v>
      </c>
      <c r="E77" s="29">
        <v>8.518222222222223</v>
      </c>
      <c r="F77" s="29">
        <v>124.58230555555555</v>
      </c>
      <c r="G77" s="30" t="s">
        <v>118</v>
      </c>
      <c r="H77" s="1" t="s">
        <v>310</v>
      </c>
      <c r="I77" s="1" t="s">
        <v>311</v>
      </c>
      <c r="J77" s="1" t="s">
        <v>312</v>
      </c>
      <c r="L77" s="1" t="s">
        <v>313</v>
      </c>
      <c r="M77" s="1">
        <v>64.5</v>
      </c>
      <c r="O77" s="1" t="s">
        <v>314</v>
      </c>
      <c r="P77" s="38">
        <v>0.0</v>
      </c>
      <c r="Q77" s="38">
        <v>0.0</v>
      </c>
      <c r="R77" s="38">
        <v>0.4</v>
      </c>
      <c r="S77" s="38">
        <v>0.3</v>
      </c>
      <c r="T77" s="38">
        <v>0.4</v>
      </c>
      <c r="U77" s="38">
        <v>0.33</v>
      </c>
      <c r="V77" s="38">
        <v>0.25</v>
      </c>
      <c r="W77" s="38">
        <v>0.6</v>
      </c>
      <c r="Y77" s="1" t="s">
        <v>315</v>
      </c>
      <c r="Z77" s="38">
        <v>0.37</v>
      </c>
      <c r="AB77" s="1" t="s">
        <v>249</v>
      </c>
      <c r="AC77" s="38">
        <v>0.33</v>
      </c>
    </row>
    <row r="78">
      <c r="A78" s="1" t="s">
        <v>37</v>
      </c>
      <c r="B78" s="1" t="s">
        <v>316</v>
      </c>
      <c r="C78" s="31">
        <v>43191.0</v>
      </c>
      <c r="D78" s="28" t="s">
        <v>175</v>
      </c>
      <c r="E78" s="29">
        <v>8.518186111111111</v>
      </c>
      <c r="F78" s="29">
        <v>124.58239444444445</v>
      </c>
      <c r="G78" s="30" t="s">
        <v>118</v>
      </c>
      <c r="H78" s="1" t="s">
        <v>317</v>
      </c>
      <c r="L78" s="1" t="s">
        <v>318</v>
      </c>
      <c r="M78" s="1">
        <v>34.54</v>
      </c>
      <c r="O78" s="1" t="s">
        <v>319</v>
      </c>
      <c r="P78" s="38">
        <v>1.0</v>
      </c>
      <c r="Q78" s="38">
        <v>1.0</v>
      </c>
      <c r="R78" s="38">
        <v>0.3</v>
      </c>
      <c r="S78" s="38">
        <v>0.3</v>
      </c>
      <c r="T78" s="38">
        <v>0.2</v>
      </c>
      <c r="U78" s="38">
        <v>0.34</v>
      </c>
      <c r="V78" s="38">
        <v>0.45</v>
      </c>
      <c r="W78" s="38">
        <v>0.1</v>
      </c>
      <c r="Y78" s="1" t="s">
        <v>320</v>
      </c>
      <c r="Z78" s="38">
        <v>0.18</v>
      </c>
      <c r="AB78" s="1" t="s">
        <v>238</v>
      </c>
      <c r="AC78" s="38">
        <v>0.33</v>
      </c>
    </row>
    <row r="79">
      <c r="A79" s="1" t="s">
        <v>37</v>
      </c>
      <c r="B79" s="1" t="s">
        <v>321</v>
      </c>
      <c r="C79" s="31">
        <v>43191.0</v>
      </c>
      <c r="D79" s="28" t="s">
        <v>175</v>
      </c>
      <c r="E79" s="29">
        <v>8.518169444444444</v>
      </c>
      <c r="F79" s="29">
        <v>124.58247222222222</v>
      </c>
      <c r="G79" s="30" t="s">
        <v>118</v>
      </c>
      <c r="H79" s="1" t="s">
        <v>322</v>
      </c>
      <c r="L79" s="1" t="s">
        <v>318</v>
      </c>
      <c r="M79" s="1">
        <v>41.09</v>
      </c>
      <c r="O79" s="1" t="s">
        <v>323</v>
      </c>
      <c r="P79" s="38">
        <v>0.0</v>
      </c>
      <c r="Q79" s="38">
        <v>0.0</v>
      </c>
      <c r="R79" s="38">
        <v>0.3</v>
      </c>
      <c r="S79" s="38">
        <v>0.4</v>
      </c>
      <c r="T79" s="38">
        <v>0.4</v>
      </c>
      <c r="U79" s="38">
        <v>0.33</v>
      </c>
      <c r="V79" s="38">
        <v>0.3</v>
      </c>
      <c r="W79" s="38">
        <v>0.3</v>
      </c>
      <c r="Y79" s="1" t="s">
        <v>324</v>
      </c>
      <c r="Z79" s="38">
        <v>0.18</v>
      </c>
      <c r="AB79" s="1" t="s">
        <v>325</v>
      </c>
      <c r="AC79" s="38">
        <v>0.17</v>
      </c>
    </row>
    <row r="80">
      <c r="A80" s="1" t="s">
        <v>37</v>
      </c>
      <c r="B80" s="1" t="s">
        <v>326</v>
      </c>
      <c r="C80" s="31">
        <v>43191.0</v>
      </c>
      <c r="D80" s="28" t="s">
        <v>175</v>
      </c>
      <c r="E80" s="29">
        <v>8.571555555555555</v>
      </c>
      <c r="F80" s="29">
        <v>124.51291666666667</v>
      </c>
      <c r="G80" s="30" t="s">
        <v>118</v>
      </c>
      <c r="H80" s="1" t="s">
        <v>327</v>
      </c>
      <c r="I80" s="1" t="s">
        <v>328</v>
      </c>
      <c r="J80" s="1" t="s">
        <v>312</v>
      </c>
      <c r="L80" s="1" t="s">
        <v>318</v>
      </c>
      <c r="M80" s="1">
        <v>70.17</v>
      </c>
      <c r="Y80" s="1" t="s">
        <v>329</v>
      </c>
      <c r="Z80" s="38">
        <v>0.09</v>
      </c>
      <c r="AB80" s="1" t="s">
        <v>330</v>
      </c>
      <c r="AC80" s="38">
        <v>0.17</v>
      </c>
    </row>
    <row r="81">
      <c r="A81" s="1" t="s">
        <v>37</v>
      </c>
      <c r="B81" s="1" t="s">
        <v>331</v>
      </c>
      <c r="C81" s="31">
        <v>43191.0</v>
      </c>
      <c r="D81" s="28" t="s">
        <v>175</v>
      </c>
      <c r="E81" s="29">
        <v>8.571755555555555</v>
      </c>
      <c r="F81" s="29">
        <v>124.51267777777778</v>
      </c>
      <c r="G81" s="30" t="s">
        <v>118</v>
      </c>
      <c r="H81" s="1" t="s">
        <v>332</v>
      </c>
      <c r="L81" s="1" t="s">
        <v>318</v>
      </c>
      <c r="M81" s="1">
        <v>24.53</v>
      </c>
      <c r="Y81" s="1" t="s">
        <v>333</v>
      </c>
      <c r="Z81" s="38">
        <v>0.09</v>
      </c>
      <c r="AC81" s="39">
        <f>SUM(AC77:AC80)</f>
        <v>1</v>
      </c>
    </row>
    <row r="82">
      <c r="A82" s="1" t="s">
        <v>37</v>
      </c>
      <c r="B82" s="1" t="s">
        <v>334</v>
      </c>
      <c r="C82" s="31">
        <v>43191.0</v>
      </c>
      <c r="D82" s="28" t="s">
        <v>175</v>
      </c>
      <c r="E82" s="29">
        <v>8.571844444444444</v>
      </c>
      <c r="F82" s="29">
        <v>124.51264166666667</v>
      </c>
      <c r="G82" s="30" t="s">
        <v>118</v>
      </c>
      <c r="H82" s="1" t="s">
        <v>335</v>
      </c>
      <c r="L82" s="1" t="s">
        <v>336</v>
      </c>
      <c r="M82" s="1">
        <v>42.23</v>
      </c>
      <c r="Y82" s="1" t="s">
        <v>337</v>
      </c>
      <c r="Z82" s="38">
        <v>0.09</v>
      </c>
    </row>
    <row r="83">
      <c r="A83" s="1" t="s">
        <v>37</v>
      </c>
      <c r="B83" s="1" t="s">
        <v>338</v>
      </c>
      <c r="C83" s="31">
        <v>43191.0</v>
      </c>
      <c r="D83" s="28" t="s">
        <v>175</v>
      </c>
      <c r="E83" s="29">
        <v>8.589941666666666</v>
      </c>
      <c r="F83" s="29">
        <v>124.47326666666666</v>
      </c>
      <c r="G83" s="30" t="s">
        <v>118</v>
      </c>
      <c r="H83" s="1" t="s">
        <v>339</v>
      </c>
      <c r="I83" s="1" t="s">
        <v>340</v>
      </c>
      <c r="J83" s="1" t="s">
        <v>312</v>
      </c>
      <c r="L83" s="1" t="s">
        <v>341</v>
      </c>
      <c r="M83" s="1">
        <v>14.54</v>
      </c>
      <c r="Z83" s="39">
        <f>SUM(Z77:Z82)</f>
        <v>1</v>
      </c>
    </row>
    <row r="84">
      <c r="A84" s="1" t="s">
        <v>37</v>
      </c>
      <c r="B84" s="1" t="s">
        <v>342</v>
      </c>
      <c r="C84" s="31">
        <v>43191.0</v>
      </c>
      <c r="D84" s="28" t="s">
        <v>175</v>
      </c>
      <c r="E84" s="29">
        <v>8.589702777777777</v>
      </c>
      <c r="F84" s="29">
        <v>124.472875</v>
      </c>
      <c r="G84" s="30" t="s">
        <v>118</v>
      </c>
      <c r="H84" s="1" t="s">
        <v>343</v>
      </c>
      <c r="L84" s="1" t="s">
        <v>336</v>
      </c>
      <c r="M84" s="1">
        <v>34.86</v>
      </c>
    </row>
    <row r="85">
      <c r="A85" s="1" t="s">
        <v>37</v>
      </c>
      <c r="B85" s="1" t="s">
        <v>344</v>
      </c>
      <c r="C85" s="31">
        <v>43191.0</v>
      </c>
      <c r="D85" s="28" t="s">
        <v>175</v>
      </c>
      <c r="E85" s="29">
        <v>8.588938888888888</v>
      </c>
      <c r="F85" s="29">
        <v>124.47524166666666</v>
      </c>
      <c r="G85" s="30" t="s">
        <v>118</v>
      </c>
      <c r="H85" s="1" t="s">
        <v>345</v>
      </c>
      <c r="L85" s="1" t="s">
        <v>336</v>
      </c>
      <c r="M85" s="1">
        <v>17.72</v>
      </c>
    </row>
    <row r="86">
      <c r="A86" s="1"/>
      <c r="B86" s="1"/>
      <c r="C86" s="31"/>
      <c r="D86" s="28"/>
      <c r="M86" s="1"/>
      <c r="N86" s="1"/>
      <c r="O86" s="1"/>
      <c r="P86" s="1"/>
      <c r="Q86" s="1"/>
      <c r="R86" s="1"/>
      <c r="S86" s="1"/>
      <c r="T86" s="1"/>
      <c r="X86" s="1"/>
      <c r="Z86" s="1"/>
    </row>
    <row r="87">
      <c r="A87" s="1"/>
      <c r="B87" s="1"/>
      <c r="C87" s="31"/>
      <c r="D87" s="28"/>
      <c r="M87" s="1" t="s">
        <v>346</v>
      </c>
      <c r="N87" s="1" t="s">
        <v>347</v>
      </c>
      <c r="O87" s="1" t="s">
        <v>348</v>
      </c>
      <c r="P87" s="1" t="s">
        <v>349</v>
      </c>
      <c r="Q87" s="1" t="s">
        <v>350</v>
      </c>
      <c r="R87" s="1" t="s">
        <v>351</v>
      </c>
      <c r="S87" s="1" t="s">
        <v>352</v>
      </c>
      <c r="T87" s="32" t="s">
        <v>353</v>
      </c>
      <c r="V87" s="1" t="s">
        <v>354</v>
      </c>
      <c r="X87" s="1" t="s">
        <v>355</v>
      </c>
      <c r="AA87" s="1" t="s">
        <v>306</v>
      </c>
      <c r="AD87" s="1" t="s">
        <v>356</v>
      </c>
    </row>
    <row r="88">
      <c r="A88" s="1" t="s">
        <v>46</v>
      </c>
      <c r="B88" s="1" t="s">
        <v>357</v>
      </c>
      <c r="C88" s="31">
        <v>43770.0</v>
      </c>
      <c r="D88" s="28" t="s">
        <v>358</v>
      </c>
      <c r="E88" s="29">
        <v>9.462527777777778</v>
      </c>
      <c r="F88" s="29">
        <v>123.38119444444445</v>
      </c>
      <c r="G88" s="1" t="s">
        <v>359</v>
      </c>
      <c r="H88" s="1" t="s">
        <v>360</v>
      </c>
      <c r="I88" s="1" t="s">
        <v>361</v>
      </c>
      <c r="K88" s="1" t="s">
        <v>362</v>
      </c>
      <c r="M88" s="1">
        <v>2012.0</v>
      </c>
      <c r="N88" s="1">
        <v>7.0</v>
      </c>
      <c r="O88" s="1" t="s">
        <v>363</v>
      </c>
      <c r="P88" s="1">
        <v>42.9</v>
      </c>
      <c r="Q88" s="1">
        <v>7.0</v>
      </c>
      <c r="R88" s="1" t="s">
        <v>364</v>
      </c>
      <c r="S88" s="1" t="s">
        <v>365</v>
      </c>
      <c r="T88" s="1" t="s">
        <v>366</v>
      </c>
      <c r="V88" s="1" t="s">
        <v>367</v>
      </c>
      <c r="X88" s="1" t="s">
        <v>368</v>
      </c>
      <c r="Y88" s="1" t="s">
        <v>369</v>
      </c>
      <c r="AA88" s="1" t="s">
        <v>370</v>
      </c>
      <c r="AB88" s="1" t="s">
        <v>371</v>
      </c>
      <c r="AD88" s="1" t="s">
        <v>324</v>
      </c>
      <c r="AE88" s="1">
        <v>288.0</v>
      </c>
    </row>
    <row r="89">
      <c r="A89" s="1" t="s">
        <v>46</v>
      </c>
      <c r="B89" s="1" t="s">
        <v>372</v>
      </c>
      <c r="C89" s="31">
        <v>43770.0</v>
      </c>
      <c r="D89" s="28" t="s">
        <v>358</v>
      </c>
      <c r="E89" s="29">
        <v>9.460138888888888</v>
      </c>
      <c r="F89" s="29">
        <v>123.38005555555556</v>
      </c>
      <c r="G89" s="1" t="s">
        <v>359</v>
      </c>
      <c r="H89" s="1" t="s">
        <v>360</v>
      </c>
      <c r="K89" s="1" t="s">
        <v>373</v>
      </c>
      <c r="M89" s="1">
        <v>2013.0</v>
      </c>
      <c r="N89" s="1">
        <v>22.0</v>
      </c>
      <c r="O89" s="1" t="s">
        <v>374</v>
      </c>
      <c r="P89" s="1">
        <v>31.8</v>
      </c>
      <c r="Q89" s="1">
        <v>23.0</v>
      </c>
      <c r="R89" s="1" t="s">
        <v>375</v>
      </c>
      <c r="S89" s="1" t="s">
        <v>376</v>
      </c>
      <c r="T89" s="1" t="s">
        <v>377</v>
      </c>
      <c r="V89" s="1" t="s">
        <v>378</v>
      </c>
      <c r="X89" s="1" t="s">
        <v>379</v>
      </c>
      <c r="Y89" s="1" t="s">
        <v>380</v>
      </c>
      <c r="AA89" s="1" t="s">
        <v>324</v>
      </c>
      <c r="AB89" s="1" t="s">
        <v>381</v>
      </c>
      <c r="AD89" s="1" t="s">
        <v>370</v>
      </c>
      <c r="AE89" s="1">
        <v>47.0</v>
      </c>
    </row>
    <row r="90">
      <c r="A90" s="1" t="s">
        <v>46</v>
      </c>
      <c r="B90" s="1" t="s">
        <v>382</v>
      </c>
      <c r="C90" s="31">
        <v>43770.0</v>
      </c>
      <c r="D90" s="28" t="s">
        <v>358</v>
      </c>
      <c r="E90" s="29">
        <v>9.48338888888889</v>
      </c>
      <c r="F90" s="29">
        <v>123.39386111111111</v>
      </c>
      <c r="G90" s="1" t="s">
        <v>359</v>
      </c>
      <c r="H90" s="1" t="s">
        <v>383</v>
      </c>
      <c r="K90" s="1" t="s">
        <v>384</v>
      </c>
      <c r="M90" s="1">
        <v>2014.0</v>
      </c>
      <c r="N90" s="1">
        <v>13.0</v>
      </c>
      <c r="O90" s="1" t="s">
        <v>385</v>
      </c>
      <c r="P90" s="1">
        <v>61.5</v>
      </c>
      <c r="Q90" s="1">
        <v>23.0</v>
      </c>
      <c r="R90" s="1" t="s">
        <v>386</v>
      </c>
      <c r="S90" s="1" t="s">
        <v>387</v>
      </c>
      <c r="T90" s="1" t="s">
        <v>388</v>
      </c>
      <c r="V90" s="1" t="s">
        <v>389</v>
      </c>
      <c r="X90" s="1" t="s">
        <v>390</v>
      </c>
      <c r="Y90" s="1" t="s">
        <v>391</v>
      </c>
      <c r="AA90" s="1" t="s">
        <v>392</v>
      </c>
      <c r="AB90" s="1" t="s">
        <v>393</v>
      </c>
      <c r="AD90" s="1" t="s">
        <v>394</v>
      </c>
      <c r="AE90" s="1">
        <v>36.0</v>
      </c>
    </row>
    <row r="91">
      <c r="A91" s="1" t="s">
        <v>46</v>
      </c>
      <c r="B91" s="1" t="s">
        <v>395</v>
      </c>
      <c r="C91" s="31">
        <v>43770.0</v>
      </c>
      <c r="D91" s="28" t="s">
        <v>358</v>
      </c>
      <c r="E91" s="29">
        <v>9.453</v>
      </c>
      <c r="F91" s="29">
        <v>123.37786111111112</v>
      </c>
      <c r="G91" s="1" t="s">
        <v>359</v>
      </c>
      <c r="H91" s="1" t="s">
        <v>396</v>
      </c>
      <c r="K91" s="1" t="s">
        <v>397</v>
      </c>
      <c r="M91" s="1">
        <v>2015.0</v>
      </c>
      <c r="N91" s="1">
        <v>18.0</v>
      </c>
      <c r="O91" s="1" t="s">
        <v>398</v>
      </c>
      <c r="P91" s="1">
        <v>55.6</v>
      </c>
      <c r="Q91" s="1">
        <v>46.0</v>
      </c>
      <c r="R91" s="1" t="s">
        <v>399</v>
      </c>
      <c r="S91" s="1" t="s">
        <v>400</v>
      </c>
      <c r="T91" s="1" t="s">
        <v>401</v>
      </c>
      <c r="V91" s="1" t="s">
        <v>402</v>
      </c>
      <c r="X91" s="1" t="s">
        <v>403</v>
      </c>
      <c r="Y91" s="1" t="s">
        <v>404</v>
      </c>
      <c r="AA91" s="1" t="s">
        <v>405</v>
      </c>
      <c r="AB91" s="1" t="s">
        <v>406</v>
      </c>
      <c r="AD91" s="1" t="s">
        <v>405</v>
      </c>
      <c r="AE91" s="1">
        <v>28.0</v>
      </c>
    </row>
    <row r="92">
      <c r="D92" s="28"/>
      <c r="K92" s="1" t="s">
        <v>407</v>
      </c>
      <c r="M92" s="1">
        <v>2016.0</v>
      </c>
      <c r="N92" s="1">
        <v>12.0</v>
      </c>
      <c r="O92" s="1" t="s">
        <v>408</v>
      </c>
      <c r="P92" s="1">
        <v>33.3</v>
      </c>
      <c r="Q92" s="1">
        <v>5.0</v>
      </c>
      <c r="R92" s="1" t="s">
        <v>409</v>
      </c>
      <c r="S92" s="1" t="s">
        <v>410</v>
      </c>
      <c r="T92" s="1" t="s">
        <v>411</v>
      </c>
      <c r="V92" s="1" t="s">
        <v>412</v>
      </c>
      <c r="X92" s="1" t="s">
        <v>413</v>
      </c>
      <c r="Y92" s="1" t="s">
        <v>414</v>
      </c>
      <c r="AA92" s="1" t="s">
        <v>415</v>
      </c>
      <c r="AB92" s="1" t="s">
        <v>416</v>
      </c>
      <c r="AD92" s="1" t="s">
        <v>315</v>
      </c>
      <c r="AE92" s="1">
        <v>27.0</v>
      </c>
    </row>
    <row r="93">
      <c r="D93" s="28"/>
      <c r="K93" s="1" t="s">
        <v>417</v>
      </c>
      <c r="M93" s="1">
        <v>2017.0</v>
      </c>
      <c r="N93" s="1">
        <v>7.0</v>
      </c>
      <c r="O93" s="1" t="s">
        <v>418</v>
      </c>
      <c r="P93" s="1">
        <v>28.6</v>
      </c>
      <c r="Q93" s="1">
        <v>2.0</v>
      </c>
      <c r="R93" s="1" t="s">
        <v>419</v>
      </c>
      <c r="S93" s="1" t="s">
        <v>420</v>
      </c>
      <c r="T93" s="1" t="s">
        <v>421</v>
      </c>
      <c r="Y93" s="1">
        <v>179.0</v>
      </c>
      <c r="AA93" s="1" t="s">
        <v>422</v>
      </c>
      <c r="AB93" s="1" t="s">
        <v>416</v>
      </c>
      <c r="AD93" s="1" t="s">
        <v>415</v>
      </c>
      <c r="AE93" s="1">
        <v>7.0</v>
      </c>
    </row>
    <row r="94">
      <c r="D94" s="28"/>
      <c r="K94" s="1" t="s">
        <v>423</v>
      </c>
      <c r="M94" s="1">
        <v>2018.0</v>
      </c>
      <c r="N94" s="1">
        <v>10.0</v>
      </c>
      <c r="O94" s="1" t="s">
        <v>424</v>
      </c>
      <c r="P94" s="1">
        <v>60.0</v>
      </c>
      <c r="Q94" s="1">
        <v>13.0</v>
      </c>
      <c r="R94" s="1" t="s">
        <v>425</v>
      </c>
      <c r="S94" s="1" t="s">
        <v>426</v>
      </c>
      <c r="T94" s="1" t="s">
        <v>427</v>
      </c>
      <c r="AA94" s="1" t="s">
        <v>315</v>
      </c>
      <c r="AB94" s="1" t="s">
        <v>428</v>
      </c>
      <c r="AD94" s="1" t="s">
        <v>429</v>
      </c>
      <c r="AE94" s="1">
        <v>3.0</v>
      </c>
    </row>
    <row r="95">
      <c r="D95" s="28"/>
      <c r="M95" s="1">
        <v>2019.0</v>
      </c>
      <c r="N95" s="1">
        <v>10.0</v>
      </c>
      <c r="O95" s="1" t="s">
        <v>430</v>
      </c>
      <c r="P95" s="1">
        <v>70.0</v>
      </c>
      <c r="Q95" s="1">
        <v>60.0</v>
      </c>
      <c r="R95" s="1" t="s">
        <v>431</v>
      </c>
      <c r="S95" s="1" t="s">
        <v>432</v>
      </c>
      <c r="T95" s="1" t="s">
        <v>433</v>
      </c>
      <c r="AA95" s="1" t="s">
        <v>434</v>
      </c>
      <c r="AB95" s="1" t="s">
        <v>428</v>
      </c>
      <c r="AE95" s="29">
        <f>SUM(AE88:AE94)</f>
        <v>436</v>
      </c>
    </row>
    <row r="96">
      <c r="D96" s="28"/>
      <c r="Q96" s="29">
        <f>sum(Q88:Q95)</f>
        <v>179</v>
      </c>
      <c r="AA96" s="1" t="s">
        <v>435</v>
      </c>
      <c r="AB96" s="1" t="s">
        <v>428</v>
      </c>
    </row>
    <row r="97">
      <c r="D97" s="28"/>
      <c r="J97" s="1"/>
      <c r="K97" s="1"/>
      <c r="L97" s="1"/>
      <c r="N97" s="1"/>
      <c r="P97" s="1"/>
      <c r="S97" s="1"/>
      <c r="V97" s="1"/>
      <c r="X97" s="1"/>
      <c r="AA97" s="1" t="s">
        <v>436</v>
      </c>
      <c r="AB97" s="1" t="s">
        <v>428</v>
      </c>
    </row>
    <row r="98">
      <c r="D98" s="28"/>
      <c r="J98" s="1"/>
      <c r="K98" s="1"/>
      <c r="L98" s="1"/>
      <c r="N98" s="1"/>
      <c r="P98" s="1"/>
      <c r="S98" s="1"/>
      <c r="V98" s="1"/>
      <c r="X98" s="1"/>
      <c r="AB98" s="1">
        <v>179.0</v>
      </c>
    </row>
    <row r="99">
      <c r="D99" s="28"/>
      <c r="J99" s="1"/>
      <c r="K99" s="1"/>
      <c r="L99" s="1"/>
      <c r="N99" s="1"/>
      <c r="P99" s="1"/>
      <c r="S99" s="1"/>
      <c r="V99" s="1"/>
      <c r="X99" s="1"/>
    </row>
    <row r="100">
      <c r="D100" s="28"/>
      <c r="J100" s="1"/>
      <c r="K100" s="1" t="s">
        <v>437</v>
      </c>
      <c r="L100" s="1"/>
      <c r="N100" s="1" t="s">
        <v>438</v>
      </c>
      <c r="P100" s="1" t="s">
        <v>354</v>
      </c>
      <c r="S100" s="1" t="s">
        <v>355</v>
      </c>
      <c r="X100" s="1" t="s">
        <v>439</v>
      </c>
      <c r="AA100" s="1" t="s">
        <v>440</v>
      </c>
    </row>
    <row r="101">
      <c r="D101" s="28"/>
      <c r="J101" s="1"/>
      <c r="K101" s="1" t="s">
        <v>441</v>
      </c>
      <c r="L101" s="1"/>
      <c r="M101" s="1" t="s">
        <v>442</v>
      </c>
      <c r="N101" s="1" t="s">
        <v>443</v>
      </c>
      <c r="P101" s="1" t="s">
        <v>239</v>
      </c>
      <c r="Q101" s="1">
        <v>17.0</v>
      </c>
      <c r="S101" s="1" t="s">
        <v>368</v>
      </c>
      <c r="T101" s="40">
        <v>0.524</v>
      </c>
      <c r="U101" s="41">
        <v>9.0</v>
      </c>
      <c r="V101" s="42">
        <f t="shared" ref="V101:V104" si="6">U101/$U$105</f>
        <v>0.5294117647</v>
      </c>
      <c r="X101" s="1" t="s">
        <v>370</v>
      </c>
      <c r="Y101" s="1">
        <v>6.0</v>
      </c>
      <c r="AA101" s="1" t="s">
        <v>324</v>
      </c>
      <c r="AB101" s="1">
        <v>613.0</v>
      </c>
    </row>
    <row r="102">
      <c r="D102" s="28"/>
      <c r="J102" s="1"/>
      <c r="K102" s="1" t="s">
        <v>444</v>
      </c>
      <c r="L102" s="1"/>
      <c r="M102" s="1" t="s">
        <v>445</v>
      </c>
      <c r="N102" s="1" t="s">
        <v>446</v>
      </c>
      <c r="P102" s="1" t="s">
        <v>447</v>
      </c>
      <c r="Q102" s="1">
        <v>4.0</v>
      </c>
      <c r="S102" s="1" t="s">
        <v>379</v>
      </c>
      <c r="T102" s="40">
        <v>0.238</v>
      </c>
      <c r="U102" s="41">
        <v>4.0</v>
      </c>
      <c r="V102" s="42">
        <f t="shared" si="6"/>
        <v>0.2352941176</v>
      </c>
      <c r="X102" s="1" t="s">
        <v>422</v>
      </c>
      <c r="Y102" s="1">
        <v>5.0</v>
      </c>
      <c r="AA102" s="1" t="s">
        <v>315</v>
      </c>
      <c r="AB102" s="1">
        <v>254.0</v>
      </c>
    </row>
    <row r="103">
      <c r="D103" s="28"/>
      <c r="J103" s="1"/>
      <c r="K103" s="1" t="s">
        <v>448</v>
      </c>
      <c r="L103" s="1"/>
      <c r="M103" s="1" t="s">
        <v>449</v>
      </c>
      <c r="N103" s="1" t="s">
        <v>450</v>
      </c>
      <c r="Q103" s="1">
        <v>21.0</v>
      </c>
      <c r="S103" s="1" t="s">
        <v>390</v>
      </c>
      <c r="T103" s="40">
        <v>0.19</v>
      </c>
      <c r="U103" s="41">
        <v>3.0</v>
      </c>
      <c r="V103" s="42">
        <f t="shared" si="6"/>
        <v>0.1764705882</v>
      </c>
      <c r="X103" s="1" t="s">
        <v>392</v>
      </c>
      <c r="Y103" s="1">
        <v>4.0</v>
      </c>
      <c r="AA103" s="1" t="s">
        <v>394</v>
      </c>
      <c r="AB103" s="1">
        <v>87.0</v>
      </c>
    </row>
    <row r="104">
      <c r="D104" s="28"/>
      <c r="J104" s="1"/>
      <c r="K104" s="1" t="s">
        <v>451</v>
      </c>
      <c r="L104" s="1"/>
      <c r="M104" s="1"/>
      <c r="P104" s="1" t="s">
        <v>452</v>
      </c>
      <c r="S104" s="1" t="s">
        <v>453</v>
      </c>
      <c r="T104" s="40">
        <v>0.048</v>
      </c>
      <c r="U104" s="41">
        <v>1.0</v>
      </c>
      <c r="V104" s="42">
        <f t="shared" si="6"/>
        <v>0.05882352941</v>
      </c>
      <c r="X104" s="1" t="s">
        <v>315</v>
      </c>
      <c r="Y104" s="1">
        <v>1.0</v>
      </c>
      <c r="AA104" s="1" t="s">
        <v>370</v>
      </c>
      <c r="AB104" s="1">
        <v>87.0</v>
      </c>
    </row>
    <row r="105">
      <c r="D105" s="28"/>
      <c r="J105" s="1"/>
      <c r="K105" s="1"/>
      <c r="L105" s="1"/>
      <c r="M105" s="1"/>
      <c r="T105" s="1" t="s">
        <v>454</v>
      </c>
      <c r="U105" s="42">
        <f>SUM(U101:U104)</f>
        <v>17</v>
      </c>
      <c r="V105" s="42"/>
      <c r="X105" s="1" t="s">
        <v>455</v>
      </c>
      <c r="Y105" s="1">
        <v>1.0</v>
      </c>
      <c r="AA105" s="1" t="s">
        <v>405</v>
      </c>
      <c r="AB105" s="1">
        <v>9.0</v>
      </c>
    </row>
    <row r="106">
      <c r="D106" s="28"/>
      <c r="J106" s="1"/>
      <c r="K106" s="1"/>
      <c r="L106" s="1"/>
      <c r="M106" s="1"/>
      <c r="Y106" s="29">
        <f>SUM(Y101:Y105)</f>
        <v>17</v>
      </c>
      <c r="AA106" s="1" t="s">
        <v>435</v>
      </c>
      <c r="AB106" s="1">
        <v>3.0</v>
      </c>
    </row>
    <row r="107">
      <c r="D107" s="28"/>
      <c r="AA107" s="1" t="s">
        <v>415</v>
      </c>
      <c r="AB107" s="1">
        <v>2.0</v>
      </c>
    </row>
    <row r="108">
      <c r="D108" s="28"/>
      <c r="AB108" s="29">
        <f>SUM(AB101:AB107)</f>
        <v>1055</v>
      </c>
    </row>
    <row r="109">
      <c r="A109" s="1"/>
      <c r="D109" s="28"/>
      <c r="M109" s="1" t="s">
        <v>456</v>
      </c>
      <c r="N109" s="1" t="s">
        <v>457</v>
      </c>
      <c r="O109" s="1" t="s">
        <v>458</v>
      </c>
      <c r="P109" s="32" t="s">
        <v>459</v>
      </c>
      <c r="T109" s="1" t="s">
        <v>239</v>
      </c>
      <c r="U109" s="1" t="s">
        <v>330</v>
      </c>
      <c r="V109" s="1" t="s">
        <v>237</v>
      </c>
      <c r="X109" s="1" t="s">
        <v>394</v>
      </c>
      <c r="Y109" s="1" t="s">
        <v>337</v>
      </c>
      <c r="Z109" s="1" t="s">
        <v>315</v>
      </c>
      <c r="AA109" s="1" t="s">
        <v>415</v>
      </c>
      <c r="AB109" s="1" t="s">
        <v>324</v>
      </c>
      <c r="AC109" s="1" t="s">
        <v>370</v>
      </c>
    </row>
    <row r="110">
      <c r="A110" s="1" t="s">
        <v>61</v>
      </c>
      <c r="B110" s="1" t="s">
        <v>460</v>
      </c>
      <c r="D110" s="28" t="s">
        <v>218</v>
      </c>
      <c r="E110" s="29">
        <v>14.475538888888888</v>
      </c>
      <c r="F110" s="29">
        <v>120.94786111111111</v>
      </c>
      <c r="G110" s="1" t="s">
        <v>275</v>
      </c>
      <c r="H110" s="1" t="s">
        <v>461</v>
      </c>
      <c r="I110" s="32" t="s">
        <v>462</v>
      </c>
      <c r="K110" s="1" t="s">
        <v>463</v>
      </c>
      <c r="L110" s="1" t="s">
        <v>464</v>
      </c>
      <c r="M110" s="1" t="s">
        <v>465</v>
      </c>
      <c r="N110" s="1" t="s">
        <v>466</v>
      </c>
      <c r="O110" s="1" t="s">
        <v>467</v>
      </c>
      <c r="P110" s="1">
        <v>0.41</v>
      </c>
      <c r="Q110" s="29">
        <f>3.99*21*0.41</f>
        <v>34.3539</v>
      </c>
      <c r="R110" s="29">
        <f t="shared" ref="R110:R112" si="7">ROUND(Q110,0)</f>
        <v>34</v>
      </c>
      <c r="S110" s="1" t="s">
        <v>464</v>
      </c>
      <c r="T110" s="38">
        <v>0.47</v>
      </c>
      <c r="U110" s="38">
        <v>0.38</v>
      </c>
      <c r="V110" s="38">
        <v>0.15</v>
      </c>
      <c r="W110" s="1" t="s">
        <v>464</v>
      </c>
      <c r="X110" s="38">
        <v>0.15</v>
      </c>
      <c r="Y110" s="38">
        <v>0.38</v>
      </c>
      <c r="Z110" s="38">
        <v>0.23</v>
      </c>
      <c r="AA110" s="38">
        <v>0.06</v>
      </c>
      <c r="AB110" s="38">
        <v>0.18</v>
      </c>
      <c r="AC110" s="38">
        <v>0.0</v>
      </c>
      <c r="AE110" s="1" t="s">
        <v>468</v>
      </c>
    </row>
    <row r="111">
      <c r="A111" s="1" t="s">
        <v>61</v>
      </c>
      <c r="B111" s="1" t="s">
        <v>469</v>
      </c>
      <c r="C111" s="1"/>
      <c r="D111" s="28" t="s">
        <v>218</v>
      </c>
      <c r="E111" s="43">
        <v>14.48038888888889</v>
      </c>
      <c r="F111" s="43">
        <v>120.93130555555555</v>
      </c>
      <c r="G111" s="1" t="s">
        <v>275</v>
      </c>
      <c r="H111" s="1" t="s">
        <v>470</v>
      </c>
      <c r="J111" s="1"/>
      <c r="K111" s="1" t="s">
        <v>471</v>
      </c>
      <c r="L111" s="1" t="s">
        <v>472</v>
      </c>
      <c r="M111" s="1" t="s">
        <v>473</v>
      </c>
      <c r="N111" s="1" t="s">
        <v>474</v>
      </c>
      <c r="O111" s="1" t="s">
        <v>475</v>
      </c>
      <c r="P111" s="1">
        <v>0.4</v>
      </c>
      <c r="Q111" s="29">
        <f>5.1*21*0.4</f>
        <v>42.84</v>
      </c>
      <c r="R111" s="29">
        <f t="shared" si="7"/>
        <v>43</v>
      </c>
      <c r="S111" s="1" t="s">
        <v>472</v>
      </c>
      <c r="T111" s="38">
        <v>0.61</v>
      </c>
      <c r="U111" s="38">
        <v>0.23</v>
      </c>
      <c r="V111" s="38">
        <v>0.16</v>
      </c>
      <c r="W111" s="1" t="s">
        <v>472</v>
      </c>
      <c r="X111" s="38">
        <v>0.25</v>
      </c>
      <c r="Y111" s="38">
        <v>0.12</v>
      </c>
      <c r="Z111" s="38">
        <v>0.14</v>
      </c>
      <c r="AA111" s="38">
        <v>0.14</v>
      </c>
      <c r="AB111" s="38">
        <v>0.33</v>
      </c>
      <c r="AC111" s="38">
        <v>0.02</v>
      </c>
    </row>
    <row r="112">
      <c r="A112" s="1" t="s">
        <v>61</v>
      </c>
      <c r="B112" s="1" t="s">
        <v>476</v>
      </c>
      <c r="C112" s="1"/>
      <c r="D112" s="28" t="s">
        <v>218</v>
      </c>
      <c r="E112" s="43">
        <v>14.486477777777777</v>
      </c>
      <c r="F112" s="43">
        <v>120.949675</v>
      </c>
      <c r="G112" s="1" t="s">
        <v>275</v>
      </c>
      <c r="H112" s="1" t="s">
        <v>477</v>
      </c>
      <c r="J112" s="1"/>
      <c r="K112" s="1"/>
      <c r="L112" s="1" t="s">
        <v>478</v>
      </c>
      <c r="M112" s="1" t="s">
        <v>479</v>
      </c>
      <c r="N112" s="1" t="s">
        <v>480</v>
      </c>
      <c r="O112" s="1" t="s">
        <v>481</v>
      </c>
      <c r="P112" s="1">
        <v>0.27</v>
      </c>
      <c r="Q112" s="29">
        <f>5.29*21*0.27</f>
        <v>29.9943</v>
      </c>
      <c r="R112" s="29">
        <f t="shared" si="7"/>
        <v>30</v>
      </c>
      <c r="S112" s="1" t="s">
        <v>478</v>
      </c>
      <c r="T112" s="38">
        <v>0.73</v>
      </c>
      <c r="U112" s="38">
        <v>0.18</v>
      </c>
      <c r="V112" s="38">
        <v>0.09</v>
      </c>
      <c r="W112" s="1" t="s">
        <v>478</v>
      </c>
      <c r="X112" s="38">
        <v>0.61</v>
      </c>
      <c r="Y112" s="38">
        <v>0.11</v>
      </c>
      <c r="Z112" s="38">
        <v>0.0</v>
      </c>
      <c r="AA112" s="40">
        <v>0.07</v>
      </c>
      <c r="AB112" s="38">
        <v>0.21</v>
      </c>
      <c r="AC112" s="38">
        <v>0.0</v>
      </c>
    </row>
    <row r="113">
      <c r="A113" s="1"/>
      <c r="B113" s="1"/>
      <c r="C113" s="1"/>
      <c r="D113" s="28"/>
      <c r="E113" s="1"/>
      <c r="F113" s="1"/>
      <c r="G113" s="1"/>
      <c r="H113" s="1"/>
      <c r="I113" s="1"/>
      <c r="J113" s="1"/>
      <c r="K113" s="1"/>
      <c r="L113" s="1"/>
      <c r="M113" s="1"/>
      <c r="S113" s="1" t="s">
        <v>482</v>
      </c>
      <c r="T113" s="38">
        <v>0.23</v>
      </c>
      <c r="U113" s="38">
        <v>0.61</v>
      </c>
      <c r="V113" s="38">
        <v>0.16</v>
      </c>
      <c r="W113" s="1" t="s">
        <v>482</v>
      </c>
      <c r="X113" s="38">
        <v>0.29</v>
      </c>
      <c r="Y113" s="38">
        <v>0.19</v>
      </c>
      <c r="Z113" s="38">
        <v>0.18</v>
      </c>
      <c r="AA113" s="38">
        <v>0.09</v>
      </c>
      <c r="AB113" s="38">
        <v>0.24</v>
      </c>
      <c r="AC113" s="38">
        <v>0.01</v>
      </c>
    </row>
    <row r="114">
      <c r="A114" s="1"/>
      <c r="B114" s="1"/>
      <c r="C114" s="1"/>
      <c r="D114" s="28"/>
      <c r="E114" s="1"/>
      <c r="F114" s="1"/>
      <c r="G114" s="1"/>
      <c r="H114" s="1"/>
      <c r="I114" s="1"/>
      <c r="J114" s="1"/>
      <c r="K114" s="1"/>
      <c r="L114" s="1"/>
      <c r="M114" s="1"/>
    </row>
    <row r="115">
      <c r="A115" s="2" t="s">
        <v>68</v>
      </c>
      <c r="B115" s="1" t="s">
        <v>483</v>
      </c>
      <c r="C115" s="1" t="s">
        <v>484</v>
      </c>
      <c r="D115" s="28"/>
      <c r="E115" s="1"/>
      <c r="F115" s="1"/>
      <c r="G115" s="1" t="s">
        <v>485</v>
      </c>
      <c r="H115" s="1" t="s">
        <v>486</v>
      </c>
      <c r="I115" s="32" t="s">
        <v>487</v>
      </c>
      <c r="J115" s="32" t="s">
        <v>488</v>
      </c>
      <c r="L115" s="1" t="s">
        <v>489</v>
      </c>
      <c r="M115" s="1"/>
      <c r="N115" s="1" t="s">
        <v>490</v>
      </c>
      <c r="P115" s="1" t="s">
        <v>491</v>
      </c>
      <c r="Q115" s="1" t="s">
        <v>492</v>
      </c>
      <c r="R115" s="1" t="s">
        <v>493</v>
      </c>
      <c r="S115" s="1" t="s">
        <v>494</v>
      </c>
      <c r="T115" s="1" t="s">
        <v>495</v>
      </c>
      <c r="V115" s="1" t="s">
        <v>496</v>
      </c>
      <c r="W115" s="1" t="s">
        <v>394</v>
      </c>
      <c r="X115" s="1" t="s">
        <v>315</v>
      </c>
      <c r="Y115" s="1" t="s">
        <v>497</v>
      </c>
      <c r="Z115" s="1" t="s">
        <v>405</v>
      </c>
      <c r="AB115" s="1" t="s">
        <v>498</v>
      </c>
    </row>
    <row r="116">
      <c r="A116" s="1"/>
      <c r="B116" s="1" t="s">
        <v>499</v>
      </c>
      <c r="C116" s="1"/>
      <c r="D116" s="28"/>
      <c r="E116" s="1"/>
      <c r="F116" s="1"/>
      <c r="G116" s="1" t="s">
        <v>485</v>
      </c>
      <c r="H116" s="1" t="s">
        <v>500</v>
      </c>
      <c r="I116" s="32" t="s">
        <v>501</v>
      </c>
      <c r="J116" s="1" t="s">
        <v>502</v>
      </c>
      <c r="K116" s="32" t="s">
        <v>503</v>
      </c>
      <c r="L116" s="1" t="s">
        <v>504</v>
      </c>
      <c r="M116" s="1" t="s">
        <v>505</v>
      </c>
      <c r="N116" s="1">
        <v>40.89</v>
      </c>
      <c r="O116" s="1" t="s">
        <v>506</v>
      </c>
      <c r="Q116" s="38">
        <v>0.01</v>
      </c>
      <c r="R116" s="38">
        <v>0.07</v>
      </c>
      <c r="S116" s="38">
        <v>0.01</v>
      </c>
      <c r="T116" s="38">
        <v>0.91</v>
      </c>
      <c r="V116" s="38">
        <v>0.48</v>
      </c>
      <c r="W116" s="38">
        <v>0.39</v>
      </c>
      <c r="X116" s="38">
        <v>0.08</v>
      </c>
      <c r="Y116" s="38">
        <v>0.05</v>
      </c>
      <c r="Z116" s="1" t="s">
        <v>507</v>
      </c>
      <c r="AB116" s="1" t="s">
        <v>508</v>
      </c>
    </row>
    <row r="117">
      <c r="A117" s="1"/>
      <c r="B117" s="1" t="s">
        <v>509</v>
      </c>
      <c r="C117" s="1"/>
      <c r="D117" s="28"/>
      <c r="E117" s="1"/>
      <c r="F117" s="1"/>
      <c r="G117" s="1" t="s">
        <v>485</v>
      </c>
      <c r="H117" s="1" t="s">
        <v>510</v>
      </c>
      <c r="I117" s="32" t="s">
        <v>511</v>
      </c>
      <c r="J117" s="1" t="s">
        <v>512</v>
      </c>
      <c r="K117" s="32" t="s">
        <v>513</v>
      </c>
      <c r="L117" s="1" t="s">
        <v>514</v>
      </c>
      <c r="M117" s="1" t="s">
        <v>515</v>
      </c>
      <c r="N117" s="1">
        <v>29.22</v>
      </c>
      <c r="O117" s="1" t="s">
        <v>516</v>
      </c>
      <c r="AB117" s="1" t="s">
        <v>517</v>
      </c>
    </row>
    <row r="118">
      <c r="A118" s="1"/>
      <c r="B118" s="1"/>
      <c r="C118" s="1"/>
      <c r="D118" s="28"/>
      <c r="E118" s="1"/>
      <c r="F118" s="1"/>
      <c r="G118" s="1"/>
      <c r="H118" s="1"/>
      <c r="I118" s="1"/>
      <c r="J118" s="1" t="s">
        <v>518</v>
      </c>
      <c r="K118" s="32" t="s">
        <v>519</v>
      </c>
      <c r="L118" s="1" t="s">
        <v>520</v>
      </c>
      <c r="M118" s="1" t="s">
        <v>521</v>
      </c>
      <c r="N118" s="1">
        <v>52.89</v>
      </c>
      <c r="O118" s="1" t="s">
        <v>522</v>
      </c>
    </row>
    <row r="119">
      <c r="A119" s="1"/>
      <c r="B119" s="1"/>
      <c r="C119" s="1"/>
      <c r="D119" s="28"/>
      <c r="E119" s="1"/>
      <c r="F119" s="1"/>
      <c r="G119" s="1"/>
      <c r="H119" s="1"/>
      <c r="I119" s="1"/>
      <c r="J119" s="1"/>
      <c r="L119" s="1"/>
      <c r="M119" s="1"/>
    </row>
    <row r="120">
      <c r="A120" s="1"/>
      <c r="B120" s="1"/>
      <c r="C120" s="1" t="s">
        <v>523</v>
      </c>
      <c r="D120" s="28"/>
      <c r="E120" s="11">
        <f>Q120</f>
        <v>14.48647778</v>
      </c>
      <c r="F120" s="11">
        <f>X120</f>
        <v>120.949675</v>
      </c>
      <c r="G120" s="27" t="s">
        <v>524</v>
      </c>
      <c r="H120" s="27" t="s">
        <v>525</v>
      </c>
      <c r="I120" s="11">
        <v>140.0</v>
      </c>
      <c r="J120" s="18"/>
      <c r="K120" s="18"/>
      <c r="L120" s="21">
        <f>IFERROR(__xludf.DUMMYFUNCTION("SPLIT(G120,""°"",false,true)"),14.0)</f>
        <v>14</v>
      </c>
      <c r="M120" s="18" t="str">
        <f>IFERROR(__xludf.DUMMYFUNCTION("""COMPUTED_VALUE""")," 29' 11.32""")</f>
        <v> 29' 11.32"</v>
      </c>
      <c r="N120" s="21">
        <f>IFERROR(__xludf.DUMMYFUNCTION("Split(M120,""'"",False, True)"),29.0)</f>
        <v>29</v>
      </c>
      <c r="O120" s="18" t="str">
        <f>IFERROR(__xludf.DUMMYFUNCTION("""COMPUTED_VALUE""")," 11.32""")</f>
        <v> 11.32"</v>
      </c>
      <c r="P120" s="18" t="str">
        <f>IF(ISBLANK(O120),,LEFT(O120,LEN(O120)-1))</f>
        <v> 11.32</v>
      </c>
      <c r="Q120" s="44">
        <f>IF(ISBLANK(O120),L120+(N120/60),L120+(N120+(P120/60))/60)</f>
        <v>14.48647778</v>
      </c>
      <c r="R120" s="18"/>
      <c r="S120" s="21">
        <f>IFERROR(__xludf.DUMMYFUNCTION("SPLIT(H120,""°"",false,true)"),120.0)</f>
        <v>120</v>
      </c>
      <c r="T120" s="18" t="str">
        <f>IFERROR(__xludf.DUMMYFUNCTION("""COMPUTED_VALUE""")," 56' 58.83""")</f>
        <v> 56' 58.83"</v>
      </c>
      <c r="U120" s="21">
        <f>IFERROR(__xludf.DUMMYFUNCTION("Split(T120,""'"",False, True)"),56.0)</f>
        <v>56</v>
      </c>
      <c r="V120" s="18" t="str">
        <f>IFERROR(__xludf.DUMMYFUNCTION("""COMPUTED_VALUE""")," 58.83""")</f>
        <v> 58.83"</v>
      </c>
      <c r="W120" s="18" t="str">
        <f>IF(ISBLANK(V120),,LEFT(V120,LEN(V120)-1))</f>
        <v> 58.83</v>
      </c>
      <c r="X120" s="44">
        <f>IF(ISBLANK(V120),S120+(U120/60),S120+(U120+(W120/60))/60)</f>
        <v>120.949675</v>
      </c>
      <c r="AC120" s="18"/>
    </row>
    <row r="121">
      <c r="A121" s="1"/>
      <c r="B121" s="1"/>
      <c r="C121" s="1"/>
      <c r="D121" s="28"/>
      <c r="E121" s="1"/>
      <c r="F121" s="1"/>
      <c r="G121" s="1"/>
      <c r="H121" s="1"/>
      <c r="I121" s="1"/>
      <c r="J121" s="1" t="s">
        <v>526</v>
      </c>
      <c r="K121" s="1" t="s">
        <v>527</v>
      </c>
      <c r="L121" s="1" t="s">
        <v>528</v>
      </c>
      <c r="M121" s="1" t="s">
        <v>529</v>
      </c>
      <c r="Q121" s="1" t="s">
        <v>530</v>
      </c>
      <c r="R121" s="1" t="s">
        <v>531</v>
      </c>
      <c r="S121" s="1" t="s">
        <v>532</v>
      </c>
      <c r="T121" s="1" t="s">
        <v>533</v>
      </c>
      <c r="U121" s="1" t="s">
        <v>534</v>
      </c>
      <c r="V121" s="1" t="s">
        <v>535</v>
      </c>
      <c r="W121" s="1" t="s">
        <v>536</v>
      </c>
      <c r="X121" s="1" t="s">
        <v>299</v>
      </c>
      <c r="Y121" s="1" t="s">
        <v>301</v>
      </c>
      <c r="Z121" s="1" t="s">
        <v>537</v>
      </c>
      <c r="AC121" s="1" t="s">
        <v>214</v>
      </c>
      <c r="AD121" s="1" t="s">
        <v>538</v>
      </c>
      <c r="AE121" s="1" t="s">
        <v>539</v>
      </c>
      <c r="AF121" s="1" t="s">
        <v>540</v>
      </c>
      <c r="AG121" s="1" t="s">
        <v>216</v>
      </c>
      <c r="AH121" s="1" t="s">
        <v>541</v>
      </c>
      <c r="AI121" s="1" t="s">
        <v>215</v>
      </c>
      <c r="AJ121" s="1" t="s">
        <v>213</v>
      </c>
      <c r="AK121" s="1" t="s">
        <v>537</v>
      </c>
      <c r="AL121" s="1"/>
    </row>
    <row r="122">
      <c r="A122" s="1" t="s">
        <v>75</v>
      </c>
      <c r="B122" s="1" t="s">
        <v>357</v>
      </c>
      <c r="C122" s="1" t="s">
        <v>542</v>
      </c>
      <c r="D122" s="28" t="s">
        <v>114</v>
      </c>
      <c r="E122" s="1" t="s">
        <v>543</v>
      </c>
      <c r="F122" s="1" t="s">
        <v>544</v>
      </c>
      <c r="G122" s="1" t="s">
        <v>118</v>
      </c>
      <c r="H122" s="1" t="s">
        <v>545</v>
      </c>
      <c r="I122" s="1" t="s">
        <v>546</v>
      </c>
      <c r="J122" s="1">
        <v>777.0</v>
      </c>
      <c r="K122" s="1">
        <v>16.18</v>
      </c>
      <c r="L122" s="1">
        <v>117.0</v>
      </c>
      <c r="M122" s="1" t="s">
        <v>547</v>
      </c>
      <c r="O122" s="1" t="s">
        <v>548</v>
      </c>
      <c r="P122" s="1" t="s">
        <v>546</v>
      </c>
      <c r="Q122" s="38">
        <v>0.18</v>
      </c>
      <c r="R122" s="38">
        <v>0.25</v>
      </c>
      <c r="S122" s="38">
        <v>0.11</v>
      </c>
      <c r="T122" s="38">
        <v>0.08</v>
      </c>
      <c r="U122" s="38">
        <v>0.07</v>
      </c>
      <c r="V122" s="38">
        <v>0.05</v>
      </c>
      <c r="W122" s="38">
        <v>0.04</v>
      </c>
      <c r="X122" s="38">
        <v>0.03</v>
      </c>
      <c r="Y122" s="38">
        <v>0.02</v>
      </c>
      <c r="Z122" s="38">
        <v>0.17</v>
      </c>
      <c r="AA122" s="39">
        <f t="shared" ref="AA122:AA127" si="8">SUM(Q122:Z122)</f>
        <v>1</v>
      </c>
      <c r="AB122" s="1" t="s">
        <v>546</v>
      </c>
      <c r="AC122" s="38">
        <v>0.02</v>
      </c>
      <c r="AE122" s="38">
        <v>0.01</v>
      </c>
      <c r="AI122" s="38">
        <v>0.15</v>
      </c>
      <c r="AJ122" s="38">
        <v>0.03</v>
      </c>
      <c r="AK122" s="38">
        <v>0.52</v>
      </c>
    </row>
    <row r="123">
      <c r="B123" s="1" t="s">
        <v>372</v>
      </c>
      <c r="D123" s="28" t="s">
        <v>114</v>
      </c>
      <c r="E123" s="1" t="s">
        <v>549</v>
      </c>
      <c r="F123" s="1" t="s">
        <v>550</v>
      </c>
      <c r="G123" s="1" t="s">
        <v>118</v>
      </c>
      <c r="H123" s="1" t="s">
        <v>545</v>
      </c>
      <c r="I123" s="1" t="s">
        <v>551</v>
      </c>
      <c r="J123" s="1">
        <v>1400.0</v>
      </c>
      <c r="K123" s="1">
        <v>29.16</v>
      </c>
      <c r="L123" s="1">
        <v>77.0</v>
      </c>
      <c r="M123" s="1" t="s">
        <v>552</v>
      </c>
      <c r="O123" s="1" t="s">
        <v>553</v>
      </c>
      <c r="P123" s="1" t="s">
        <v>554</v>
      </c>
      <c r="Q123" s="38">
        <v>0.19</v>
      </c>
      <c r="R123" s="38">
        <v>0.15</v>
      </c>
      <c r="S123" s="38">
        <v>0.18</v>
      </c>
      <c r="T123" s="38">
        <v>0.09</v>
      </c>
      <c r="U123" s="38">
        <v>0.14</v>
      </c>
      <c r="V123" s="38">
        <v>0.03</v>
      </c>
      <c r="W123" s="38">
        <v>0.04</v>
      </c>
      <c r="X123" s="38">
        <v>0.03</v>
      </c>
      <c r="Y123" s="38">
        <v>0.01</v>
      </c>
      <c r="Z123" s="38">
        <v>0.14</v>
      </c>
      <c r="AA123" s="39">
        <f t="shared" si="8"/>
        <v>1</v>
      </c>
      <c r="AB123" s="1" t="s">
        <v>555</v>
      </c>
      <c r="AD123" s="38">
        <v>0.24</v>
      </c>
      <c r="AJ123" s="38">
        <v>0.01</v>
      </c>
    </row>
    <row r="124">
      <c r="B124" s="1" t="s">
        <v>382</v>
      </c>
      <c r="D124" s="28" t="s">
        <v>114</v>
      </c>
      <c r="E124" s="1" t="s">
        <v>556</v>
      </c>
      <c r="F124" s="1" t="s">
        <v>557</v>
      </c>
      <c r="G124" s="1" t="s">
        <v>118</v>
      </c>
      <c r="H124" s="1" t="s">
        <v>558</v>
      </c>
      <c r="I124" s="1" t="s">
        <v>546</v>
      </c>
      <c r="J124" s="1">
        <v>735.0</v>
      </c>
      <c r="K124" s="1">
        <v>15.31</v>
      </c>
      <c r="L124" s="1">
        <v>114.0</v>
      </c>
      <c r="M124" s="1" t="s">
        <v>559</v>
      </c>
      <c r="O124" s="1" t="s">
        <v>560</v>
      </c>
      <c r="P124" s="1" t="s">
        <v>561</v>
      </c>
      <c r="Q124" s="38">
        <v>0.09</v>
      </c>
      <c r="R124" s="38">
        <v>0.52</v>
      </c>
      <c r="S124" s="38">
        <v>0.08</v>
      </c>
      <c r="T124" s="38">
        <v>0.04</v>
      </c>
      <c r="U124" s="38">
        <v>0.03</v>
      </c>
      <c r="V124" s="38">
        <v>0.03</v>
      </c>
      <c r="W124" s="38">
        <v>0.03</v>
      </c>
      <c r="X124" s="38">
        <v>0.02</v>
      </c>
      <c r="Y124" s="38">
        <v>0.02</v>
      </c>
      <c r="Z124" s="38">
        <v>0.14</v>
      </c>
      <c r="AA124" s="39">
        <f t="shared" si="8"/>
        <v>1</v>
      </c>
      <c r="AB124" s="1" t="s">
        <v>562</v>
      </c>
      <c r="AF124" s="38">
        <v>0.24</v>
      </c>
    </row>
    <row r="125">
      <c r="B125" s="1" t="s">
        <v>395</v>
      </c>
      <c r="D125" s="28" t="s">
        <v>114</v>
      </c>
      <c r="E125" s="1" t="s">
        <v>563</v>
      </c>
      <c r="F125" s="1" t="s">
        <v>564</v>
      </c>
      <c r="G125" s="1" t="s">
        <v>118</v>
      </c>
      <c r="H125" s="1" t="s">
        <v>558</v>
      </c>
      <c r="I125" s="1" t="s">
        <v>551</v>
      </c>
      <c r="J125" s="1">
        <v>189.0</v>
      </c>
      <c r="K125" s="1">
        <v>3.93</v>
      </c>
      <c r="L125" s="1">
        <v>43.0</v>
      </c>
      <c r="M125" s="1" t="s">
        <v>565</v>
      </c>
      <c r="O125" s="1" t="s">
        <v>566</v>
      </c>
      <c r="P125" s="1" t="s">
        <v>555</v>
      </c>
      <c r="Q125" s="38">
        <v>0.18</v>
      </c>
      <c r="R125" s="38">
        <v>0.08</v>
      </c>
      <c r="S125" s="38">
        <v>0.24</v>
      </c>
      <c r="T125" s="38">
        <v>0.08</v>
      </c>
      <c r="U125" s="38">
        <v>0.06</v>
      </c>
      <c r="V125" s="38">
        <v>0.0</v>
      </c>
      <c r="W125" s="38">
        <v>0.05</v>
      </c>
      <c r="X125" s="38">
        <v>0.05</v>
      </c>
      <c r="Y125" s="38">
        <v>0.02</v>
      </c>
      <c r="Z125" s="38">
        <v>0.24</v>
      </c>
      <c r="AA125" s="39">
        <f t="shared" si="8"/>
        <v>1</v>
      </c>
      <c r="AB125" s="1" t="s">
        <v>567</v>
      </c>
      <c r="AD125" s="38">
        <v>0.15</v>
      </c>
    </row>
    <row r="126">
      <c r="B126" s="1" t="s">
        <v>568</v>
      </c>
      <c r="D126" s="28" t="s">
        <v>114</v>
      </c>
      <c r="E126" s="1" t="s">
        <v>569</v>
      </c>
      <c r="F126" s="1" t="s">
        <v>570</v>
      </c>
      <c r="G126" s="1" t="s">
        <v>118</v>
      </c>
      <c r="H126" s="1" t="s">
        <v>571</v>
      </c>
      <c r="I126" s="1" t="s">
        <v>546</v>
      </c>
      <c r="J126" s="1">
        <v>429.0</v>
      </c>
      <c r="K126" s="1">
        <v>8.93</v>
      </c>
      <c r="L126" s="1">
        <v>40.0</v>
      </c>
      <c r="M126" s="1" t="s">
        <v>572</v>
      </c>
      <c r="P126" s="1" t="s">
        <v>573</v>
      </c>
      <c r="Q126" s="38">
        <v>0.23</v>
      </c>
      <c r="R126" s="38">
        <v>0.1</v>
      </c>
      <c r="S126" s="38">
        <v>0.24</v>
      </c>
      <c r="T126" s="38">
        <v>0.06</v>
      </c>
      <c r="U126" s="38">
        <v>0.06</v>
      </c>
      <c r="V126" s="38">
        <v>0.0</v>
      </c>
      <c r="W126" s="38">
        <v>0.08</v>
      </c>
      <c r="X126" s="38">
        <v>0.02</v>
      </c>
      <c r="Y126" s="38">
        <v>0.02</v>
      </c>
      <c r="Z126" s="38">
        <v>0.19</v>
      </c>
      <c r="AA126" s="39">
        <f t="shared" si="8"/>
        <v>1</v>
      </c>
    </row>
    <row r="127">
      <c r="B127" s="1" t="s">
        <v>574</v>
      </c>
      <c r="D127" s="28" t="s">
        <v>114</v>
      </c>
      <c r="E127" s="1" t="s">
        <v>569</v>
      </c>
      <c r="F127" s="1" t="s">
        <v>575</v>
      </c>
      <c r="G127" s="1" t="s">
        <v>118</v>
      </c>
      <c r="H127" s="1" t="s">
        <v>576</v>
      </c>
      <c r="I127" s="1" t="s">
        <v>546</v>
      </c>
      <c r="J127" s="1">
        <v>119.0</v>
      </c>
      <c r="K127" s="1">
        <v>2.47</v>
      </c>
      <c r="L127" s="1">
        <v>114.0</v>
      </c>
      <c r="M127" s="1" t="s">
        <v>577</v>
      </c>
      <c r="P127" s="1" t="s">
        <v>578</v>
      </c>
      <c r="Q127" s="38">
        <v>0.1</v>
      </c>
      <c r="R127" s="38">
        <v>0.05</v>
      </c>
      <c r="S127" s="38">
        <v>0.2</v>
      </c>
      <c r="T127" s="38">
        <v>0.1</v>
      </c>
      <c r="U127" s="38">
        <v>0.07</v>
      </c>
      <c r="V127" s="38">
        <v>0.0</v>
      </c>
      <c r="W127" s="38">
        <v>0.12</v>
      </c>
      <c r="X127" s="38">
        <v>0.12</v>
      </c>
      <c r="Y127" s="38">
        <v>0.02</v>
      </c>
      <c r="Z127" s="38">
        <v>0.22</v>
      </c>
      <c r="AA127" s="39">
        <f t="shared" si="8"/>
        <v>1</v>
      </c>
    </row>
    <row r="128">
      <c r="B128" s="1" t="s">
        <v>579</v>
      </c>
      <c r="D128" s="28" t="s">
        <v>114</v>
      </c>
      <c r="E128" s="1" t="s">
        <v>580</v>
      </c>
      <c r="F128" s="1" t="s">
        <v>581</v>
      </c>
      <c r="G128" s="1" t="s">
        <v>118</v>
      </c>
      <c r="H128" s="1" t="s">
        <v>582</v>
      </c>
      <c r="I128" s="1" t="s">
        <v>546</v>
      </c>
      <c r="J128" s="1">
        <v>4035.0</v>
      </c>
      <c r="K128" s="1">
        <v>84.06</v>
      </c>
      <c r="L128" s="1">
        <v>187.0</v>
      </c>
      <c r="M128" s="1" t="s">
        <v>583</v>
      </c>
    </row>
    <row r="129">
      <c r="B129" s="1" t="s">
        <v>584</v>
      </c>
      <c r="D129" s="28" t="s">
        <v>114</v>
      </c>
      <c r="E129" s="1" t="s">
        <v>585</v>
      </c>
      <c r="F129" s="1" t="s">
        <v>586</v>
      </c>
      <c r="G129" s="1" t="s">
        <v>118</v>
      </c>
      <c r="H129" s="1" t="s">
        <v>116</v>
      </c>
      <c r="I129" s="1" t="s">
        <v>551</v>
      </c>
      <c r="J129" s="1">
        <v>167.0</v>
      </c>
      <c r="K129" s="1">
        <v>3.47</v>
      </c>
      <c r="L129" s="1">
        <v>41.0</v>
      </c>
      <c r="M129" s="1" t="s">
        <v>587</v>
      </c>
      <c r="O129" s="1" t="s">
        <v>546</v>
      </c>
      <c r="P129" s="29">
        <f>SUM(L122,L124,L126,L127,L128,L130,L132,L134,L135,L139,L141)</f>
        <v>1182</v>
      </c>
      <c r="Q129" s="29">
        <f t="shared" ref="Q129:Z129" si="9">Q122*$P$129</f>
        <v>212.76</v>
      </c>
      <c r="R129" s="29">
        <f t="shared" si="9"/>
        <v>295.5</v>
      </c>
      <c r="S129" s="29">
        <f t="shared" si="9"/>
        <v>130.02</v>
      </c>
      <c r="T129" s="29">
        <f t="shared" si="9"/>
        <v>94.56</v>
      </c>
      <c r="U129" s="29">
        <f t="shared" si="9"/>
        <v>82.74</v>
      </c>
      <c r="V129" s="29">
        <f t="shared" si="9"/>
        <v>59.1</v>
      </c>
      <c r="W129" s="29">
        <f t="shared" si="9"/>
        <v>47.28</v>
      </c>
      <c r="X129" s="29">
        <f t="shared" si="9"/>
        <v>35.46</v>
      </c>
      <c r="Y129" s="29">
        <f t="shared" si="9"/>
        <v>23.64</v>
      </c>
      <c r="Z129" s="29">
        <f t="shared" si="9"/>
        <v>200.94</v>
      </c>
    </row>
    <row r="130">
      <c r="B130" s="1" t="s">
        <v>588</v>
      </c>
      <c r="D130" s="28" t="s">
        <v>114</v>
      </c>
      <c r="E130" s="1" t="s">
        <v>589</v>
      </c>
      <c r="F130" s="1" t="s">
        <v>590</v>
      </c>
      <c r="G130" s="1" t="s">
        <v>118</v>
      </c>
      <c r="H130" s="1" t="s">
        <v>129</v>
      </c>
      <c r="I130" s="1" t="s">
        <v>591</v>
      </c>
      <c r="J130" s="1">
        <v>1080.0</v>
      </c>
      <c r="K130" s="1">
        <v>22.5</v>
      </c>
      <c r="L130" s="1">
        <v>267.0</v>
      </c>
      <c r="M130" s="1" t="s">
        <v>592</v>
      </c>
      <c r="O130" s="1" t="s">
        <v>555</v>
      </c>
      <c r="P130" s="29">
        <f>SUM(L123,L125,L129,L131,L133,L136,L137,L138,L140,L142)</f>
        <v>282</v>
      </c>
      <c r="Q130" s="29">
        <f t="shared" ref="Q130:Z130" si="10">Q125*$P$130</f>
        <v>50.76</v>
      </c>
      <c r="R130" s="29">
        <f t="shared" si="10"/>
        <v>22.56</v>
      </c>
      <c r="S130" s="29">
        <f t="shared" si="10"/>
        <v>67.68</v>
      </c>
      <c r="T130" s="29">
        <f t="shared" si="10"/>
        <v>22.56</v>
      </c>
      <c r="U130" s="29">
        <f t="shared" si="10"/>
        <v>16.92</v>
      </c>
      <c r="V130" s="29">
        <f t="shared" si="10"/>
        <v>0</v>
      </c>
      <c r="W130" s="29">
        <f t="shared" si="10"/>
        <v>14.1</v>
      </c>
      <c r="X130" s="29">
        <f t="shared" si="10"/>
        <v>14.1</v>
      </c>
      <c r="Y130" s="29">
        <f t="shared" si="10"/>
        <v>5.64</v>
      </c>
      <c r="Z130" s="29">
        <f t="shared" si="10"/>
        <v>67.68</v>
      </c>
    </row>
    <row r="131">
      <c r="B131" s="1" t="s">
        <v>593</v>
      </c>
      <c r="D131" s="28" t="s">
        <v>114</v>
      </c>
      <c r="E131" s="1" t="s">
        <v>594</v>
      </c>
      <c r="F131" s="1" t="s">
        <v>595</v>
      </c>
      <c r="G131" s="1" t="s">
        <v>118</v>
      </c>
      <c r="H131" s="1" t="s">
        <v>129</v>
      </c>
      <c r="I131" s="1" t="s">
        <v>551</v>
      </c>
      <c r="J131" s="1">
        <v>531.0</v>
      </c>
      <c r="K131" s="1">
        <v>11.06</v>
      </c>
      <c r="L131" s="1">
        <v>80.0</v>
      </c>
      <c r="M131" s="1" t="s">
        <v>596</v>
      </c>
      <c r="O131" s="1" t="s">
        <v>562</v>
      </c>
      <c r="P131" s="29">
        <f>SUM(L122:L132)</f>
        <v>1120</v>
      </c>
    </row>
    <row r="132">
      <c r="B132" s="1" t="s">
        <v>597</v>
      </c>
      <c r="D132" s="28" t="s">
        <v>114</v>
      </c>
      <c r="E132" s="1" t="s">
        <v>598</v>
      </c>
      <c r="F132" s="1" t="s">
        <v>599</v>
      </c>
      <c r="G132" s="1" t="s">
        <v>118</v>
      </c>
      <c r="H132" s="1" t="s">
        <v>129</v>
      </c>
      <c r="I132" s="1" t="s">
        <v>600</v>
      </c>
      <c r="J132" s="1">
        <v>135.0</v>
      </c>
      <c r="K132" s="1">
        <v>2.81</v>
      </c>
      <c r="L132" s="1">
        <v>40.0</v>
      </c>
      <c r="M132" s="1" t="s">
        <v>601</v>
      </c>
      <c r="O132" s="1" t="s">
        <v>567</v>
      </c>
      <c r="P132" s="29">
        <f>SUM(L133:L142)</f>
        <v>344</v>
      </c>
    </row>
    <row r="133">
      <c r="B133" s="1" t="s">
        <v>602</v>
      </c>
      <c r="D133" s="28" t="s">
        <v>114</v>
      </c>
      <c r="E133" s="1" t="s">
        <v>603</v>
      </c>
      <c r="F133" s="1" t="s">
        <v>604</v>
      </c>
      <c r="G133" s="1" t="s">
        <v>118</v>
      </c>
      <c r="H133" s="1" t="s">
        <v>605</v>
      </c>
      <c r="I133" s="1" t="s">
        <v>551</v>
      </c>
      <c r="J133" s="1">
        <v>187.0</v>
      </c>
      <c r="K133" s="1">
        <v>3.89</v>
      </c>
      <c r="L133" s="1">
        <v>29.0</v>
      </c>
      <c r="M133" s="1" t="s">
        <v>606</v>
      </c>
      <c r="O133" s="1" t="s">
        <v>607</v>
      </c>
      <c r="P133" s="29">
        <f>SUM(L122,L124,L126,L127,L128,L130,L132)</f>
        <v>879</v>
      </c>
      <c r="Q133" s="29">
        <f t="shared" ref="Q133:Z133" si="11">Q123*$P$130</f>
        <v>53.58</v>
      </c>
      <c r="R133" s="29">
        <f t="shared" si="11"/>
        <v>42.3</v>
      </c>
      <c r="S133" s="29">
        <f t="shared" si="11"/>
        <v>50.76</v>
      </c>
      <c r="T133" s="29">
        <f t="shared" si="11"/>
        <v>25.38</v>
      </c>
      <c r="U133" s="29">
        <f t="shared" si="11"/>
        <v>39.48</v>
      </c>
      <c r="V133" s="29">
        <f t="shared" si="11"/>
        <v>8.46</v>
      </c>
      <c r="W133" s="29">
        <f t="shared" si="11"/>
        <v>11.28</v>
      </c>
      <c r="X133" s="29">
        <f t="shared" si="11"/>
        <v>8.46</v>
      </c>
      <c r="Y133" s="29">
        <f t="shared" si="11"/>
        <v>2.82</v>
      </c>
      <c r="Z133" s="29">
        <f t="shared" si="11"/>
        <v>39.48</v>
      </c>
    </row>
    <row r="134">
      <c r="B134" s="1" t="s">
        <v>608</v>
      </c>
      <c r="D134" s="28" t="s">
        <v>114</v>
      </c>
      <c r="E134" s="1" t="s">
        <v>609</v>
      </c>
      <c r="F134" s="1" t="s">
        <v>610</v>
      </c>
      <c r="G134" s="1" t="s">
        <v>118</v>
      </c>
      <c r="H134" s="1" t="s">
        <v>611</v>
      </c>
      <c r="I134" s="1" t="s">
        <v>612</v>
      </c>
      <c r="J134" s="1">
        <v>453.0</v>
      </c>
      <c r="K134" s="1">
        <v>9.43</v>
      </c>
      <c r="L134" s="1">
        <v>134.0</v>
      </c>
      <c r="M134" s="1" t="s">
        <v>613</v>
      </c>
      <c r="O134" s="1" t="s">
        <v>614</v>
      </c>
      <c r="P134" s="29">
        <f>SUM(L134,L135,L139,L141)</f>
        <v>303</v>
      </c>
      <c r="Q134" s="29">
        <f t="shared" ref="Q134:Z134" si="12">Q124*$P$130</f>
        <v>25.38</v>
      </c>
      <c r="R134" s="29">
        <f t="shared" si="12"/>
        <v>146.64</v>
      </c>
      <c r="S134" s="29">
        <f t="shared" si="12"/>
        <v>22.56</v>
      </c>
      <c r="T134" s="29">
        <f t="shared" si="12"/>
        <v>11.28</v>
      </c>
      <c r="U134" s="29">
        <f t="shared" si="12"/>
        <v>8.46</v>
      </c>
      <c r="V134" s="29">
        <f t="shared" si="12"/>
        <v>8.46</v>
      </c>
      <c r="W134" s="29">
        <f t="shared" si="12"/>
        <v>8.46</v>
      </c>
      <c r="X134" s="29">
        <f t="shared" si="12"/>
        <v>5.64</v>
      </c>
      <c r="Y134" s="29">
        <f t="shared" si="12"/>
        <v>5.64</v>
      </c>
      <c r="Z134" s="29">
        <f t="shared" si="12"/>
        <v>39.48</v>
      </c>
    </row>
    <row r="135">
      <c r="B135" s="1" t="s">
        <v>615</v>
      </c>
      <c r="D135" s="28" t="s">
        <v>114</v>
      </c>
      <c r="E135" s="1" t="s">
        <v>616</v>
      </c>
      <c r="F135" s="1" t="s">
        <v>617</v>
      </c>
      <c r="G135" s="1" t="s">
        <v>118</v>
      </c>
      <c r="H135" s="1" t="s">
        <v>611</v>
      </c>
      <c r="I135" s="1" t="s">
        <v>591</v>
      </c>
      <c r="J135" s="1">
        <v>701.0</v>
      </c>
      <c r="K135" s="1">
        <v>14.6</v>
      </c>
      <c r="L135" s="1">
        <v>79.0</v>
      </c>
      <c r="M135" s="1" t="s">
        <v>618</v>
      </c>
      <c r="O135" s="1" t="s">
        <v>619</v>
      </c>
      <c r="P135" s="29">
        <f>SUM(L123,L125,L129,L131)</f>
        <v>241</v>
      </c>
      <c r="Q135" s="29">
        <f t="shared" ref="Q135:Z135" si="13">Q126*$P$130</f>
        <v>64.86</v>
      </c>
      <c r="R135" s="29">
        <f t="shared" si="13"/>
        <v>28.2</v>
      </c>
      <c r="S135" s="29">
        <f t="shared" si="13"/>
        <v>67.68</v>
      </c>
      <c r="T135" s="29">
        <f t="shared" si="13"/>
        <v>16.92</v>
      </c>
      <c r="U135" s="29">
        <f t="shared" si="13"/>
        <v>16.92</v>
      </c>
      <c r="V135" s="29">
        <f t="shared" si="13"/>
        <v>0</v>
      </c>
      <c r="W135" s="29">
        <f t="shared" si="13"/>
        <v>22.56</v>
      </c>
      <c r="X135" s="29">
        <f t="shared" si="13"/>
        <v>5.64</v>
      </c>
      <c r="Y135" s="29">
        <f t="shared" si="13"/>
        <v>5.64</v>
      </c>
      <c r="Z135" s="29">
        <f t="shared" si="13"/>
        <v>53.58</v>
      </c>
    </row>
    <row r="136">
      <c r="B136" s="1" t="s">
        <v>620</v>
      </c>
      <c r="D136" s="28" t="s">
        <v>114</v>
      </c>
      <c r="E136" s="1" t="s">
        <v>621</v>
      </c>
      <c r="F136" s="1" t="s">
        <v>622</v>
      </c>
      <c r="G136" s="1" t="s">
        <v>118</v>
      </c>
      <c r="H136" s="1" t="s">
        <v>623</v>
      </c>
      <c r="I136" s="1" t="s">
        <v>624</v>
      </c>
      <c r="J136" s="1">
        <v>0.0</v>
      </c>
      <c r="K136" s="1">
        <v>0.0</v>
      </c>
      <c r="L136" s="1">
        <v>0.0</v>
      </c>
      <c r="M136" s="1">
        <v>0.0</v>
      </c>
      <c r="O136" s="1" t="s">
        <v>625</v>
      </c>
      <c r="P136" s="29">
        <f>SUM(L133,L136,L137,L138,L140,L142)</f>
        <v>41</v>
      </c>
      <c r="Q136" s="29">
        <f t="shared" ref="Q136:Z136" si="14">Q127*$P$130</f>
        <v>28.2</v>
      </c>
      <c r="R136" s="29">
        <f t="shared" si="14"/>
        <v>14.1</v>
      </c>
      <c r="S136" s="29">
        <f t="shared" si="14"/>
        <v>56.4</v>
      </c>
      <c r="T136" s="29">
        <f t="shared" si="14"/>
        <v>28.2</v>
      </c>
      <c r="U136" s="29">
        <f t="shared" si="14"/>
        <v>19.74</v>
      </c>
      <c r="V136" s="29">
        <f t="shared" si="14"/>
        <v>0</v>
      </c>
      <c r="W136" s="29">
        <f t="shared" si="14"/>
        <v>33.84</v>
      </c>
      <c r="X136" s="29">
        <f t="shared" si="14"/>
        <v>33.84</v>
      </c>
      <c r="Y136" s="29">
        <f t="shared" si="14"/>
        <v>5.64</v>
      </c>
      <c r="Z136" s="29">
        <f t="shared" si="14"/>
        <v>62.04</v>
      </c>
    </row>
    <row r="137">
      <c r="B137" s="1" t="s">
        <v>626</v>
      </c>
      <c r="D137" s="28" t="s">
        <v>114</v>
      </c>
      <c r="E137" s="1" t="s">
        <v>627</v>
      </c>
      <c r="F137" s="1" t="s">
        <v>622</v>
      </c>
      <c r="G137" s="1" t="s">
        <v>118</v>
      </c>
      <c r="H137" s="1" t="s">
        <v>623</v>
      </c>
      <c r="I137" s="1" t="s">
        <v>551</v>
      </c>
      <c r="J137" s="1">
        <v>114.0</v>
      </c>
      <c r="K137" s="1">
        <v>2.37</v>
      </c>
      <c r="L137" s="1">
        <v>12.0</v>
      </c>
      <c r="M137" s="1" t="s">
        <v>628</v>
      </c>
    </row>
    <row r="138">
      <c r="B138" s="1" t="s">
        <v>629</v>
      </c>
      <c r="D138" s="28" t="s">
        <v>114</v>
      </c>
      <c r="E138" s="1" t="s">
        <v>630</v>
      </c>
      <c r="F138" s="1" t="s">
        <v>631</v>
      </c>
      <c r="G138" s="1" t="s">
        <v>118</v>
      </c>
      <c r="H138" s="1" t="s">
        <v>632</v>
      </c>
      <c r="I138" s="1" t="s">
        <v>551</v>
      </c>
      <c r="J138" s="1">
        <v>0.0</v>
      </c>
      <c r="K138" s="1">
        <v>0.0</v>
      </c>
      <c r="L138" s="1">
        <v>0.0</v>
      </c>
      <c r="M138" s="1">
        <v>0.0</v>
      </c>
      <c r="P138" s="29">
        <f t="shared" ref="P138:Z138" si="15">SUM(P129:P130)</f>
        <v>1464</v>
      </c>
      <c r="Q138" s="29">
        <f t="shared" si="15"/>
        <v>263.52</v>
      </c>
      <c r="R138" s="29">
        <f t="shared" si="15"/>
        <v>318.06</v>
      </c>
      <c r="S138" s="29">
        <f t="shared" si="15"/>
        <v>197.7</v>
      </c>
      <c r="T138" s="29">
        <f t="shared" si="15"/>
        <v>117.12</v>
      </c>
      <c r="U138" s="29">
        <f t="shared" si="15"/>
        <v>99.66</v>
      </c>
      <c r="V138" s="29">
        <f t="shared" si="15"/>
        <v>59.1</v>
      </c>
      <c r="W138" s="29">
        <f t="shared" si="15"/>
        <v>61.38</v>
      </c>
      <c r="X138" s="29">
        <f t="shared" si="15"/>
        <v>49.56</v>
      </c>
      <c r="Y138" s="29">
        <f t="shared" si="15"/>
        <v>29.28</v>
      </c>
      <c r="Z138" s="29">
        <f t="shared" si="15"/>
        <v>268.62</v>
      </c>
      <c r="AA138" s="29">
        <f t="shared" ref="AA138:AA139" si="17">SUM(Q138:Z138)</f>
        <v>1464</v>
      </c>
    </row>
    <row r="139">
      <c r="B139" s="1" t="s">
        <v>633</v>
      </c>
      <c r="D139" s="28" t="s">
        <v>114</v>
      </c>
      <c r="E139" s="1" t="s">
        <v>634</v>
      </c>
      <c r="F139" s="1" t="s">
        <v>635</v>
      </c>
      <c r="G139" s="1" t="s">
        <v>118</v>
      </c>
      <c r="H139" s="1" t="s">
        <v>632</v>
      </c>
      <c r="I139" s="1" t="s">
        <v>546</v>
      </c>
      <c r="J139" s="1">
        <v>1911.0</v>
      </c>
      <c r="K139" s="1">
        <v>39.81</v>
      </c>
      <c r="L139" s="1">
        <v>53.0</v>
      </c>
      <c r="M139" s="1" t="s">
        <v>636</v>
      </c>
      <c r="Q139" s="29">
        <f t="shared" ref="Q139:Z139" si="16">ROUND(Q138,0)</f>
        <v>264</v>
      </c>
      <c r="R139" s="29">
        <f t="shared" si="16"/>
        <v>318</v>
      </c>
      <c r="S139" s="29">
        <f t="shared" si="16"/>
        <v>198</v>
      </c>
      <c r="T139" s="29">
        <f t="shared" si="16"/>
        <v>117</v>
      </c>
      <c r="U139" s="29">
        <f t="shared" si="16"/>
        <v>100</v>
      </c>
      <c r="V139" s="29">
        <f t="shared" si="16"/>
        <v>59</v>
      </c>
      <c r="W139" s="29">
        <f t="shared" si="16"/>
        <v>61</v>
      </c>
      <c r="X139" s="29">
        <f t="shared" si="16"/>
        <v>50</v>
      </c>
      <c r="Y139" s="29">
        <f t="shared" si="16"/>
        <v>29</v>
      </c>
      <c r="Z139" s="29">
        <f t="shared" si="16"/>
        <v>269</v>
      </c>
      <c r="AA139" s="29">
        <f t="shared" si="17"/>
        <v>1465</v>
      </c>
    </row>
    <row r="140">
      <c r="B140" s="1" t="s">
        <v>637</v>
      </c>
      <c r="D140" s="28" t="s">
        <v>114</v>
      </c>
      <c r="E140" s="1" t="s">
        <v>638</v>
      </c>
      <c r="F140" s="1" t="s">
        <v>639</v>
      </c>
      <c r="G140" s="1" t="s">
        <v>118</v>
      </c>
      <c r="H140" s="1" t="s">
        <v>159</v>
      </c>
      <c r="I140" s="1" t="s">
        <v>624</v>
      </c>
      <c r="J140" s="1">
        <v>0.0</v>
      </c>
      <c r="K140" s="1">
        <v>0.0</v>
      </c>
      <c r="L140" s="1">
        <v>0.0</v>
      </c>
      <c r="M140" s="1">
        <v>0.0</v>
      </c>
    </row>
    <row r="141">
      <c r="B141" s="1" t="s">
        <v>640</v>
      </c>
      <c r="D141" s="28" t="s">
        <v>114</v>
      </c>
      <c r="E141" s="1" t="s">
        <v>641</v>
      </c>
      <c r="F141" s="1" t="s">
        <v>642</v>
      </c>
      <c r="G141" s="1" t="s">
        <v>118</v>
      </c>
      <c r="H141" s="1" t="s">
        <v>159</v>
      </c>
      <c r="I141" s="1" t="s">
        <v>612</v>
      </c>
      <c r="J141" s="1">
        <v>34.0</v>
      </c>
      <c r="K141" s="1">
        <v>0.7</v>
      </c>
      <c r="L141" s="1">
        <v>37.0</v>
      </c>
      <c r="M141" s="1" t="s">
        <v>643</v>
      </c>
    </row>
    <row r="142">
      <c r="B142" s="1" t="s">
        <v>644</v>
      </c>
      <c r="D142" s="28" t="s">
        <v>114</v>
      </c>
      <c r="E142" s="1" t="s">
        <v>645</v>
      </c>
      <c r="F142" s="1" t="s">
        <v>646</v>
      </c>
      <c r="G142" s="1" t="s">
        <v>118</v>
      </c>
      <c r="H142" s="1" t="s">
        <v>159</v>
      </c>
      <c r="I142" s="1" t="s">
        <v>647</v>
      </c>
      <c r="J142" s="1">
        <v>0.0</v>
      </c>
      <c r="K142" s="1">
        <v>0.0</v>
      </c>
      <c r="L142" s="1">
        <v>0.0</v>
      </c>
      <c r="M142" s="1">
        <v>0.0</v>
      </c>
    </row>
    <row r="143">
      <c r="D143" s="28"/>
    </row>
    <row r="144">
      <c r="A144" s="1" t="s">
        <v>648</v>
      </c>
      <c r="B144" s="45" t="s">
        <v>649</v>
      </c>
      <c r="C144" s="46"/>
      <c r="D144" s="28"/>
      <c r="E144" s="46"/>
      <c r="F144" s="46"/>
      <c r="G144" s="45" t="s">
        <v>650</v>
      </c>
      <c r="H144" s="45" t="s">
        <v>651</v>
      </c>
      <c r="I144" s="46"/>
      <c r="J144" s="45" t="s">
        <v>652</v>
      </c>
      <c r="K144" s="45" t="s">
        <v>653</v>
      </c>
      <c r="L144" s="45" t="s">
        <v>654</v>
      </c>
    </row>
    <row r="145">
      <c r="B145" s="45" t="s">
        <v>655</v>
      </c>
      <c r="C145" s="45" t="s">
        <v>656</v>
      </c>
      <c r="D145" s="28"/>
      <c r="E145" s="46"/>
      <c r="F145" s="46"/>
      <c r="G145" s="46"/>
      <c r="H145" s="46"/>
      <c r="I145" s="46"/>
      <c r="J145" s="45">
        <v>85.0</v>
      </c>
      <c r="K145" s="45">
        <v>60.0</v>
      </c>
      <c r="L145" s="45">
        <v>25.0</v>
      </c>
      <c r="N145" s="1" t="s">
        <v>657</v>
      </c>
      <c r="O145" s="1" t="s">
        <v>658</v>
      </c>
      <c r="P145" s="1" t="s">
        <v>659</v>
      </c>
      <c r="Q145" s="1" t="s">
        <v>660</v>
      </c>
    </row>
    <row r="146">
      <c r="B146" s="45" t="s">
        <v>661</v>
      </c>
      <c r="C146" s="47"/>
      <c r="D146" s="28"/>
      <c r="E146" s="46"/>
      <c r="F146" s="46"/>
      <c r="G146" s="46"/>
      <c r="H146" s="46"/>
      <c r="I146" s="46"/>
      <c r="J146" s="45">
        <v>33.0</v>
      </c>
      <c r="K146" s="45">
        <v>20.0</v>
      </c>
      <c r="L146" s="45">
        <v>13.0</v>
      </c>
      <c r="N146" s="1" t="s">
        <v>662</v>
      </c>
      <c r="O146" s="1" t="s">
        <v>663</v>
      </c>
      <c r="P146" s="1" t="s">
        <v>664</v>
      </c>
      <c r="Q146" s="1" t="s">
        <v>665</v>
      </c>
    </row>
    <row r="147">
      <c r="C147" s="1" t="s">
        <v>666</v>
      </c>
      <c r="D147" s="28"/>
    </row>
    <row r="148">
      <c r="B148" s="48"/>
      <c r="C148" s="48"/>
      <c r="D148" s="49"/>
      <c r="E148" s="50"/>
      <c r="F148" s="50"/>
      <c r="G148" s="48"/>
      <c r="H148" s="48"/>
      <c r="I148" s="50"/>
      <c r="J148" s="48" t="s">
        <v>350</v>
      </c>
      <c r="K148" s="48" t="s">
        <v>350</v>
      </c>
      <c r="L148" s="1" t="s">
        <v>667</v>
      </c>
      <c r="M148" s="1" t="s">
        <v>668</v>
      </c>
      <c r="N148" s="1" t="s">
        <v>669</v>
      </c>
      <c r="O148" s="1" t="s">
        <v>670</v>
      </c>
      <c r="P148" s="1" t="s">
        <v>671</v>
      </c>
      <c r="Q148" s="1" t="s">
        <v>672</v>
      </c>
    </row>
    <row r="149">
      <c r="B149" s="51" t="s">
        <v>673</v>
      </c>
      <c r="C149" s="51" t="s">
        <v>655</v>
      </c>
      <c r="D149" s="52"/>
      <c r="E149" s="53"/>
      <c r="F149" s="53"/>
      <c r="G149" s="51" t="s">
        <v>674</v>
      </c>
      <c r="H149" s="51" t="s">
        <v>675</v>
      </c>
      <c r="I149" s="53"/>
      <c r="J149" s="51">
        <v>39.0</v>
      </c>
      <c r="K149" s="51">
        <v>101.0</v>
      </c>
      <c r="L149" s="1" t="s">
        <v>655</v>
      </c>
      <c r="M149" s="1">
        <v>41.0</v>
      </c>
      <c r="N149" s="1">
        <v>38.0</v>
      </c>
      <c r="O149" s="1">
        <v>3.0</v>
      </c>
      <c r="P149" s="1">
        <v>17.0</v>
      </c>
      <c r="Q149" s="1">
        <v>2.0</v>
      </c>
      <c r="R149" s="29">
        <f t="shared" ref="R149:R150" si="18">SUM(M149:Q149)</f>
        <v>101</v>
      </c>
    </row>
    <row r="150">
      <c r="B150" s="48" t="s">
        <v>676</v>
      </c>
      <c r="C150" s="48" t="s">
        <v>655</v>
      </c>
      <c r="D150" s="49"/>
      <c r="E150" s="50"/>
      <c r="F150" s="50"/>
      <c r="G150" s="48" t="s">
        <v>674</v>
      </c>
      <c r="H150" s="48" t="s">
        <v>677</v>
      </c>
      <c r="I150" s="50"/>
      <c r="J150" s="48">
        <v>62.0</v>
      </c>
      <c r="L150" s="1" t="s">
        <v>678</v>
      </c>
      <c r="M150" s="1">
        <v>42.0</v>
      </c>
      <c r="N150" s="1">
        <v>36.0</v>
      </c>
      <c r="O150" s="1">
        <v>9.0</v>
      </c>
      <c r="P150" s="1">
        <v>7.0</v>
      </c>
      <c r="Q150" s="1">
        <v>7.0</v>
      </c>
      <c r="R150" s="29">
        <f t="shared" si="18"/>
        <v>101</v>
      </c>
    </row>
    <row r="151">
      <c r="B151" s="51" t="s">
        <v>679</v>
      </c>
      <c r="C151" s="51" t="s">
        <v>678</v>
      </c>
      <c r="D151" s="52"/>
      <c r="E151" s="53"/>
      <c r="F151" s="53"/>
      <c r="G151" s="51" t="s">
        <v>674</v>
      </c>
      <c r="H151" s="51" t="s">
        <v>680</v>
      </c>
      <c r="I151" s="53"/>
      <c r="J151" s="51">
        <v>39.0</v>
      </c>
      <c r="K151" s="51">
        <v>70.0</v>
      </c>
    </row>
    <row r="152">
      <c r="B152" s="48" t="s">
        <v>681</v>
      </c>
      <c r="C152" s="48" t="s">
        <v>678</v>
      </c>
      <c r="D152" s="49"/>
      <c r="E152" s="50"/>
      <c r="F152" s="50"/>
      <c r="G152" s="48" t="s">
        <v>674</v>
      </c>
      <c r="H152" s="48" t="s">
        <v>682</v>
      </c>
      <c r="I152" s="50"/>
      <c r="J152" s="48">
        <v>31.0</v>
      </c>
      <c r="L152" s="18" t="s">
        <v>683</v>
      </c>
      <c r="M152" s="29">
        <f t="shared" ref="M152:Q152" si="19">ROUND((M149/100)*101,0)</f>
        <v>41</v>
      </c>
      <c r="N152" s="29">
        <f t="shared" si="19"/>
        <v>38</v>
      </c>
      <c r="O152" s="29">
        <f t="shared" si="19"/>
        <v>3</v>
      </c>
      <c r="P152" s="29">
        <f t="shared" si="19"/>
        <v>17</v>
      </c>
      <c r="Q152" s="29">
        <f t="shared" si="19"/>
        <v>2</v>
      </c>
      <c r="R152" s="1">
        <v>101.0</v>
      </c>
    </row>
    <row r="153">
      <c r="D153" s="28"/>
      <c r="L153" s="18" t="s">
        <v>684</v>
      </c>
      <c r="M153" s="29">
        <f t="shared" ref="M153:Q153" si="20">ROUND((M150/100)*70,0)</f>
        <v>29</v>
      </c>
      <c r="N153" s="29">
        <f t="shared" si="20"/>
        <v>25</v>
      </c>
      <c r="O153" s="29">
        <f t="shared" si="20"/>
        <v>6</v>
      </c>
      <c r="P153" s="29">
        <f t="shared" si="20"/>
        <v>5</v>
      </c>
      <c r="Q153" s="29">
        <f t="shared" si="20"/>
        <v>5</v>
      </c>
      <c r="R153" s="29">
        <f>SUM(M153:Q153)</f>
        <v>70</v>
      </c>
    </row>
    <row r="154">
      <c r="A154" s="1" t="s">
        <v>685</v>
      </c>
      <c r="B154" s="1" t="s">
        <v>686</v>
      </c>
      <c r="D154" s="28"/>
      <c r="E154" s="1" t="s">
        <v>106</v>
      </c>
      <c r="F154" s="1" t="s">
        <v>107</v>
      </c>
      <c r="H154" s="1" t="s">
        <v>687</v>
      </c>
      <c r="I154" s="1" t="s">
        <v>688</v>
      </c>
    </row>
    <row r="155">
      <c r="B155" s="1" t="s">
        <v>689</v>
      </c>
      <c r="D155" s="28"/>
      <c r="E155" s="1" t="s">
        <v>690</v>
      </c>
      <c r="F155" s="1" t="s">
        <v>691</v>
      </c>
      <c r="H155" s="1" t="s">
        <v>692</v>
      </c>
      <c r="I155" s="1" t="s">
        <v>197</v>
      </c>
    </row>
    <row r="156">
      <c r="B156" s="1" t="s">
        <v>689</v>
      </c>
      <c r="D156" s="28"/>
      <c r="E156" s="1" t="s">
        <v>693</v>
      </c>
      <c r="F156" s="1" t="s">
        <v>694</v>
      </c>
      <c r="H156" s="1" t="s">
        <v>695</v>
      </c>
      <c r="I156" s="1" t="s">
        <v>184</v>
      </c>
    </row>
    <row r="157">
      <c r="B157" s="1" t="s">
        <v>696</v>
      </c>
      <c r="D157" s="28"/>
      <c r="E157" s="1" t="s">
        <v>697</v>
      </c>
      <c r="F157" s="1" t="s">
        <v>698</v>
      </c>
      <c r="H157" s="1" t="s">
        <v>699</v>
      </c>
      <c r="I157" s="1" t="s">
        <v>197</v>
      </c>
    </row>
    <row r="158">
      <c r="B158" s="1" t="s">
        <v>696</v>
      </c>
      <c r="D158" s="28"/>
      <c r="E158" s="1" t="s">
        <v>700</v>
      </c>
      <c r="F158" s="1" t="s">
        <v>701</v>
      </c>
      <c r="H158" s="1" t="s">
        <v>702</v>
      </c>
      <c r="I158" s="1" t="s">
        <v>184</v>
      </c>
    </row>
    <row r="159">
      <c r="B159" s="1" t="s">
        <v>703</v>
      </c>
      <c r="D159" s="28"/>
      <c r="E159" s="1" t="s">
        <v>704</v>
      </c>
      <c r="F159" s="1" t="s">
        <v>705</v>
      </c>
      <c r="H159" s="1" t="s">
        <v>706</v>
      </c>
      <c r="I159" s="1" t="s">
        <v>197</v>
      </c>
    </row>
    <row r="160">
      <c r="B160" s="1" t="s">
        <v>703</v>
      </c>
      <c r="D160" s="28"/>
      <c r="E160" s="1" t="s">
        <v>707</v>
      </c>
      <c r="F160" s="1" t="s">
        <v>708</v>
      </c>
      <c r="H160" s="1" t="s">
        <v>709</v>
      </c>
      <c r="I160" s="1" t="s">
        <v>184</v>
      </c>
    </row>
    <row r="161">
      <c r="D161" s="28"/>
      <c r="J161" s="54" t="s">
        <v>710</v>
      </c>
      <c r="K161" s="54" t="s">
        <v>711</v>
      </c>
      <c r="L161" s="54" t="s">
        <v>712</v>
      </c>
      <c r="M161" s="54" t="s">
        <v>713</v>
      </c>
      <c r="N161" s="54" t="s">
        <v>714</v>
      </c>
      <c r="P161" s="1" t="s">
        <v>540</v>
      </c>
      <c r="Q161" s="1" t="s">
        <v>216</v>
      </c>
      <c r="R161" s="1" t="s">
        <v>715</v>
      </c>
      <c r="S161" s="1" t="s">
        <v>541</v>
      </c>
      <c r="T161" s="1" t="s">
        <v>539</v>
      </c>
      <c r="U161" s="1" t="s">
        <v>538</v>
      </c>
      <c r="V161" s="1" t="s">
        <v>213</v>
      </c>
      <c r="W161" s="1" t="s">
        <v>716</v>
      </c>
    </row>
    <row r="162">
      <c r="A162" s="1" t="s">
        <v>717</v>
      </c>
      <c r="B162" s="1" t="s">
        <v>718</v>
      </c>
      <c r="D162" s="28"/>
      <c r="E162" s="1" t="s">
        <v>719</v>
      </c>
      <c r="F162" s="1" t="s">
        <v>720</v>
      </c>
      <c r="G162" s="1" t="s">
        <v>118</v>
      </c>
      <c r="H162" s="55" t="s">
        <v>721</v>
      </c>
      <c r="I162" s="56" t="s">
        <v>722</v>
      </c>
      <c r="J162" s="1">
        <v>2.0</v>
      </c>
      <c r="K162" s="1">
        <v>9.7</v>
      </c>
      <c r="L162" s="1">
        <v>4.85</v>
      </c>
      <c r="M162" s="1">
        <v>0.35</v>
      </c>
      <c r="N162" s="1">
        <v>7.22</v>
      </c>
      <c r="P162" s="38">
        <v>0.34</v>
      </c>
      <c r="Q162" s="38">
        <v>0.14</v>
      </c>
      <c r="R162" s="38">
        <v>0.08</v>
      </c>
      <c r="S162" s="38">
        <v>0.06</v>
      </c>
      <c r="T162" s="38">
        <v>0.03</v>
      </c>
      <c r="U162" s="38">
        <v>0.23</v>
      </c>
      <c r="V162" s="38">
        <v>0.09</v>
      </c>
      <c r="W162" s="38">
        <v>0.03</v>
      </c>
    </row>
    <row r="163">
      <c r="B163" s="1" t="s">
        <v>723</v>
      </c>
      <c r="D163" s="28"/>
      <c r="E163" s="1" t="s">
        <v>719</v>
      </c>
      <c r="F163" s="1" t="s">
        <v>724</v>
      </c>
      <c r="G163" s="1" t="s">
        <v>118</v>
      </c>
      <c r="J163" s="1">
        <v>1.0</v>
      </c>
      <c r="K163" s="1">
        <v>3.4</v>
      </c>
      <c r="L163" s="1">
        <v>3.4</v>
      </c>
      <c r="M163" s="1">
        <v>0.0</v>
      </c>
      <c r="N163" s="1">
        <v>0.0</v>
      </c>
      <c r="P163" s="57" t="s">
        <v>725</v>
      </c>
    </row>
    <row r="164">
      <c r="B164" s="1" t="s">
        <v>726</v>
      </c>
      <c r="D164" s="28"/>
      <c r="E164" s="1" t="s">
        <v>719</v>
      </c>
      <c r="F164" s="1" t="s">
        <v>727</v>
      </c>
      <c r="G164" s="1" t="s">
        <v>118</v>
      </c>
      <c r="J164" s="1">
        <v>2.0</v>
      </c>
      <c r="K164" s="1">
        <v>67.3</v>
      </c>
      <c r="L164" s="1">
        <v>33.65</v>
      </c>
      <c r="M164" s="1">
        <v>30.45</v>
      </c>
      <c r="N164" s="1">
        <v>90.49</v>
      </c>
    </row>
    <row r="165">
      <c r="B165" s="1" t="s">
        <v>728</v>
      </c>
      <c r="D165" s="28"/>
      <c r="E165" s="1" t="s">
        <v>729</v>
      </c>
      <c r="F165" s="1" t="s">
        <v>730</v>
      </c>
      <c r="G165" s="1" t="s">
        <v>118</v>
      </c>
      <c r="H165" s="55" t="s">
        <v>731</v>
      </c>
      <c r="I165" s="56" t="s">
        <v>732</v>
      </c>
      <c r="J165" s="1">
        <v>4.0</v>
      </c>
      <c r="K165" s="1">
        <v>42.0</v>
      </c>
      <c r="L165" s="1">
        <v>10.5</v>
      </c>
      <c r="M165" s="1">
        <v>13.8</v>
      </c>
      <c r="N165" s="1">
        <v>131.43</v>
      </c>
    </row>
    <row r="166">
      <c r="B166" s="1" t="s">
        <v>733</v>
      </c>
      <c r="D166" s="28"/>
      <c r="E166" s="1" t="s">
        <v>734</v>
      </c>
      <c r="F166" s="1" t="s">
        <v>735</v>
      </c>
      <c r="G166" s="1" t="s">
        <v>118</v>
      </c>
      <c r="J166" s="1">
        <v>6.0</v>
      </c>
      <c r="K166" s="1">
        <v>43.48</v>
      </c>
      <c r="L166" s="1">
        <v>7.25</v>
      </c>
      <c r="M166" s="1">
        <v>3.96</v>
      </c>
      <c r="N166" s="1">
        <v>54.62</v>
      </c>
    </row>
    <row r="167">
      <c r="B167" s="1" t="s">
        <v>736</v>
      </c>
      <c r="D167" s="28"/>
      <c r="E167" s="1" t="s">
        <v>737</v>
      </c>
      <c r="F167" s="1" t="s">
        <v>738</v>
      </c>
      <c r="G167" s="1" t="s">
        <v>118</v>
      </c>
      <c r="J167" s="1">
        <v>4.0</v>
      </c>
      <c r="K167" s="1">
        <v>46.9</v>
      </c>
      <c r="L167" s="1">
        <v>11.73</v>
      </c>
      <c r="M167" s="1">
        <v>8.92</v>
      </c>
      <c r="N167" s="1">
        <v>76.04</v>
      </c>
    </row>
    <row r="168">
      <c r="B168" s="1" t="s">
        <v>739</v>
      </c>
      <c r="D168" s="28"/>
      <c r="E168" s="1" t="s">
        <v>740</v>
      </c>
      <c r="F168" s="1" t="s">
        <v>741</v>
      </c>
      <c r="G168" s="1" t="s">
        <v>118</v>
      </c>
      <c r="H168" s="55" t="s">
        <v>742</v>
      </c>
      <c r="I168" s="56" t="s">
        <v>743</v>
      </c>
      <c r="J168" s="1">
        <v>4.0</v>
      </c>
      <c r="K168" s="1">
        <v>5.1</v>
      </c>
      <c r="L168" s="1">
        <v>1.28</v>
      </c>
      <c r="M168" s="1">
        <v>0.79</v>
      </c>
      <c r="N168" s="1">
        <v>61.72</v>
      </c>
    </row>
    <row r="169">
      <c r="B169" s="1" t="s">
        <v>744</v>
      </c>
      <c r="D169" s="28"/>
      <c r="E169" s="1" t="s">
        <v>740</v>
      </c>
      <c r="F169" s="1" t="s">
        <v>745</v>
      </c>
      <c r="G169" s="1" t="s">
        <v>118</v>
      </c>
      <c r="J169" s="1">
        <v>5.0</v>
      </c>
      <c r="K169" s="1">
        <v>24.0</v>
      </c>
      <c r="L169" s="1">
        <v>4.8</v>
      </c>
      <c r="M169" s="1">
        <v>5.03</v>
      </c>
      <c r="N169" s="1">
        <v>104.79</v>
      </c>
    </row>
    <row r="170">
      <c r="B170" s="1" t="s">
        <v>746</v>
      </c>
      <c r="D170" s="28"/>
      <c r="E170" s="1" t="s">
        <v>740</v>
      </c>
      <c r="F170" s="1" t="s">
        <v>747</v>
      </c>
      <c r="G170" s="1" t="s">
        <v>118</v>
      </c>
      <c r="J170" s="1">
        <v>5.0</v>
      </c>
      <c r="K170" s="1">
        <v>87.7</v>
      </c>
      <c r="L170" s="1">
        <v>17.54</v>
      </c>
      <c r="M170" s="1">
        <v>19.17</v>
      </c>
      <c r="N170" s="1">
        <v>109.29</v>
      </c>
    </row>
    <row r="171">
      <c r="B171" s="1" t="s">
        <v>748</v>
      </c>
      <c r="D171" s="28"/>
      <c r="E171" s="1" t="s">
        <v>749</v>
      </c>
      <c r="F171" s="1" t="s">
        <v>750</v>
      </c>
      <c r="G171" s="1" t="s">
        <v>118</v>
      </c>
      <c r="H171" s="55" t="s">
        <v>751</v>
      </c>
      <c r="I171" s="56" t="s">
        <v>752</v>
      </c>
      <c r="J171" s="1">
        <v>4.0</v>
      </c>
      <c r="K171" s="1">
        <v>11.8</v>
      </c>
      <c r="L171" s="1">
        <v>2.95</v>
      </c>
      <c r="M171" s="1">
        <v>0.8</v>
      </c>
      <c r="N171" s="1">
        <v>27.12</v>
      </c>
    </row>
    <row r="172">
      <c r="B172" s="1" t="s">
        <v>753</v>
      </c>
      <c r="D172" s="28"/>
      <c r="E172" s="1" t="s">
        <v>754</v>
      </c>
      <c r="F172" s="1" t="s">
        <v>755</v>
      </c>
      <c r="G172" s="1" t="s">
        <v>118</v>
      </c>
      <c r="J172" s="1">
        <v>6.0</v>
      </c>
      <c r="K172" s="1">
        <v>20.4</v>
      </c>
      <c r="L172" s="1">
        <v>3.4</v>
      </c>
      <c r="M172" s="1">
        <v>1.25</v>
      </c>
      <c r="N172" s="1">
        <v>36.76</v>
      </c>
    </row>
    <row r="173">
      <c r="B173" s="1" t="s">
        <v>756</v>
      </c>
      <c r="D173" s="28"/>
      <c r="E173" s="1" t="s">
        <v>757</v>
      </c>
      <c r="F173" s="1" t="s">
        <v>758</v>
      </c>
      <c r="G173" s="1" t="s">
        <v>118</v>
      </c>
      <c r="J173" s="1">
        <v>6.0</v>
      </c>
      <c r="K173" s="1">
        <v>24.1</v>
      </c>
      <c r="L173" s="1">
        <v>4.02</v>
      </c>
      <c r="M173" s="1">
        <v>2.87</v>
      </c>
      <c r="N173" s="1">
        <v>71.39</v>
      </c>
    </row>
    <row r="176">
      <c r="B176" s="58" t="s">
        <v>759</v>
      </c>
      <c r="F176" s="1" t="s">
        <v>113</v>
      </c>
      <c r="H176" s="59" t="s">
        <v>760</v>
      </c>
      <c r="I176" s="59" t="s">
        <v>761</v>
      </c>
      <c r="J176" s="59" t="s">
        <v>762</v>
      </c>
      <c r="K176" s="59" t="s">
        <v>763</v>
      </c>
      <c r="L176" s="59" t="s">
        <v>764</v>
      </c>
      <c r="M176" s="59" t="s">
        <v>765</v>
      </c>
      <c r="N176" s="59" t="s">
        <v>766</v>
      </c>
      <c r="O176" s="59" t="s">
        <v>767</v>
      </c>
      <c r="P176" s="59" t="s">
        <v>768</v>
      </c>
      <c r="Q176" s="59" t="s">
        <v>769</v>
      </c>
      <c r="R176" s="59" t="s">
        <v>770</v>
      </c>
      <c r="S176" s="59" t="s">
        <v>771</v>
      </c>
      <c r="T176" s="59" t="s">
        <v>772</v>
      </c>
      <c r="U176" s="59" t="s">
        <v>773</v>
      </c>
      <c r="V176" s="59" t="s">
        <v>774</v>
      </c>
      <c r="W176" s="59" t="s">
        <v>775</v>
      </c>
      <c r="X176" s="59" t="s">
        <v>776</v>
      </c>
      <c r="Y176" s="59" t="s">
        <v>777</v>
      </c>
      <c r="Z176" s="59" t="s">
        <v>778</v>
      </c>
      <c r="AA176" s="59" t="s">
        <v>779</v>
      </c>
      <c r="AB176" s="59" t="s">
        <v>780</v>
      </c>
      <c r="AC176" s="59" t="s">
        <v>781</v>
      </c>
      <c r="AD176" s="59" t="s">
        <v>782</v>
      </c>
      <c r="AE176" s="26" t="s">
        <v>783</v>
      </c>
      <c r="AF176" s="26" t="s">
        <v>784</v>
      </c>
      <c r="AG176" s="59" t="s">
        <v>785</v>
      </c>
      <c r="AH176" s="26" t="s">
        <v>786</v>
      </c>
      <c r="AI176" s="60" t="s">
        <v>787</v>
      </c>
      <c r="AJ176" s="60" t="s">
        <v>788</v>
      </c>
    </row>
    <row r="177">
      <c r="B177" s="29" t="str">
        <f>'LocationSite Details'!A2&amp;"_"&amp;'LocationSite Details'!B2&amp;"_"&amp;'LocationSite Details'!I2</f>
        <v>Plasmics_1_Mangingisda</v>
      </c>
      <c r="C177" s="29">
        <f>'LocationSite Details'!F2</f>
        <v>9.687883</v>
      </c>
      <c r="D177" s="29">
        <f>'LocationSite Details'!G2</f>
        <v>118.7523</v>
      </c>
      <c r="G177" s="28">
        <v>3.0</v>
      </c>
      <c r="H177" s="61">
        <v>1.6666666666666667</v>
      </c>
      <c r="I177" s="61">
        <v>0.6666666666666666</v>
      </c>
      <c r="J177" s="61">
        <v>0.0</v>
      </c>
      <c r="K177" s="61">
        <v>1.3333333333333333</v>
      </c>
      <c r="L177" s="61">
        <v>0.0</v>
      </c>
      <c r="M177" s="61">
        <v>0.0</v>
      </c>
      <c r="N177" s="61">
        <v>2.0</v>
      </c>
      <c r="O177" s="61">
        <v>2.3333333333333335</v>
      </c>
      <c r="P177" s="61">
        <v>0.0</v>
      </c>
      <c r="Q177" s="61">
        <v>4.333333333333333</v>
      </c>
      <c r="R177" s="61">
        <v>10.0</v>
      </c>
      <c r="S177" s="61">
        <v>5.666666666666667</v>
      </c>
      <c r="T177" s="61">
        <v>2.0</v>
      </c>
      <c r="U177" s="61">
        <v>1.6666666666666667</v>
      </c>
      <c r="V177" s="61">
        <v>27.333333333333332</v>
      </c>
      <c r="W177" s="61">
        <v>1.0</v>
      </c>
      <c r="X177" s="61">
        <v>53.333333333333336</v>
      </c>
      <c r="Y177" s="61">
        <v>4.0</v>
      </c>
      <c r="Z177" s="61">
        <v>0.0</v>
      </c>
      <c r="AA177" s="61">
        <v>0.3333333333333333</v>
      </c>
      <c r="AB177" s="61">
        <v>4.333333333333333</v>
      </c>
      <c r="AC177" s="61">
        <v>18.666666666666668</v>
      </c>
      <c r="AD177" s="61">
        <v>230.0</v>
      </c>
      <c r="AE177" s="61">
        <v>25.0</v>
      </c>
      <c r="AF177" s="61">
        <v>0.0</v>
      </c>
      <c r="AG177" s="61">
        <v>0.0</v>
      </c>
      <c r="AH177" s="61">
        <v>0.0</v>
      </c>
      <c r="AI177" s="61">
        <v>0.0</v>
      </c>
      <c r="AJ177" s="61">
        <v>0.0</v>
      </c>
    </row>
    <row r="178">
      <c r="B178" s="29" t="str">
        <f>'LocationSite Details'!A3&amp;"_"&amp;'LocationSite Details'!B3&amp;"_"&amp;'LocationSite Details'!I3</f>
        <v>Plasmics_2_Tagbarungis beach</v>
      </c>
      <c r="C178" s="29">
        <f>'LocationSite Details'!F3</f>
        <v>9.572767</v>
      </c>
      <c r="D178" s="29">
        <f>'LocationSite Details'!G3</f>
        <v>118.681783</v>
      </c>
      <c r="G178" s="28">
        <v>6.0</v>
      </c>
      <c r="H178" s="61">
        <v>5.833333333</v>
      </c>
      <c r="I178" s="61">
        <v>1.333333333</v>
      </c>
      <c r="J178" s="61">
        <v>0.0</v>
      </c>
      <c r="K178" s="61">
        <v>4.666666667</v>
      </c>
      <c r="L178" s="61">
        <v>0.0</v>
      </c>
      <c r="M178" s="61">
        <v>0.0</v>
      </c>
      <c r="N178" s="61">
        <v>0.3333333333</v>
      </c>
      <c r="O178" s="61">
        <v>2.0</v>
      </c>
      <c r="P178" s="61">
        <v>1.0</v>
      </c>
      <c r="Q178" s="61">
        <v>0.3333333333</v>
      </c>
      <c r="R178" s="61">
        <v>3.5</v>
      </c>
      <c r="S178" s="61">
        <v>0.1666666667</v>
      </c>
      <c r="T178" s="61">
        <v>1.833333333</v>
      </c>
      <c r="U178" s="61">
        <v>0.6666666667</v>
      </c>
      <c r="V178" s="61">
        <v>1.5</v>
      </c>
      <c r="W178" s="61">
        <v>0.8333333333</v>
      </c>
      <c r="X178" s="61">
        <v>0.5</v>
      </c>
      <c r="Y178" s="61">
        <v>0.0</v>
      </c>
      <c r="Z178" s="61">
        <v>0.1666666667</v>
      </c>
      <c r="AA178" s="61">
        <v>0.6666666667</v>
      </c>
      <c r="AB178" s="61">
        <v>6.0</v>
      </c>
      <c r="AC178" s="61">
        <v>3.833333333</v>
      </c>
      <c r="AD178" s="61">
        <v>2.333333333</v>
      </c>
      <c r="AE178" s="61">
        <v>1.333333333</v>
      </c>
      <c r="AF178" s="61">
        <v>0.0</v>
      </c>
      <c r="AG178" s="61">
        <v>0.0</v>
      </c>
      <c r="AH178" s="61">
        <v>0.0</v>
      </c>
      <c r="AI178" s="61">
        <v>0.0</v>
      </c>
      <c r="AJ178" s="61">
        <v>0.0</v>
      </c>
    </row>
    <row r="179">
      <c r="B179" s="29" t="str">
        <f>'LocationSite Details'!A4&amp;"_"&amp;'LocationSite Details'!B4&amp;"_"&amp;'LocationSite Details'!I4</f>
        <v>Plasmics_3_Tagbarungis Mangrove</v>
      </c>
      <c r="C179" s="29">
        <f>'LocationSite Details'!F4</f>
        <v>9.575217</v>
      </c>
      <c r="D179" s="29">
        <f>'LocationSite Details'!G4</f>
        <v>118.68375</v>
      </c>
      <c r="G179" s="28">
        <v>6.0</v>
      </c>
      <c r="H179" s="61">
        <v>0.8333333333333334</v>
      </c>
      <c r="I179" s="61">
        <v>0.0</v>
      </c>
      <c r="J179" s="61">
        <v>0.0</v>
      </c>
      <c r="K179" s="61">
        <v>0.5</v>
      </c>
      <c r="L179" s="61">
        <v>0.0</v>
      </c>
      <c r="M179" s="61">
        <v>0.0</v>
      </c>
      <c r="N179" s="61">
        <v>0.0</v>
      </c>
      <c r="O179" s="61">
        <v>0.16666666666666666</v>
      </c>
      <c r="P179" s="61">
        <v>0.0</v>
      </c>
      <c r="Q179" s="61">
        <v>1.0</v>
      </c>
      <c r="R179" s="61">
        <v>6.666666666666667</v>
      </c>
      <c r="S179" s="61">
        <v>0.6666666666666666</v>
      </c>
      <c r="T179" s="61">
        <v>0.0</v>
      </c>
      <c r="U179" s="61">
        <v>0.16666666666666666</v>
      </c>
      <c r="V179" s="61">
        <v>4.5</v>
      </c>
      <c r="W179" s="61">
        <v>0.3333333333333333</v>
      </c>
      <c r="X179" s="61">
        <v>1.3333333333333333</v>
      </c>
      <c r="Y179" s="61">
        <v>0.3333333333333333</v>
      </c>
      <c r="Z179" s="61">
        <v>0.0</v>
      </c>
      <c r="AA179" s="61">
        <v>0.0</v>
      </c>
      <c r="AB179" s="61">
        <v>0.3333333333333333</v>
      </c>
      <c r="AC179" s="61">
        <v>1.0</v>
      </c>
      <c r="AD179" s="61">
        <v>0.0</v>
      </c>
      <c r="AE179" s="61">
        <v>0.5</v>
      </c>
      <c r="AF179" s="61">
        <v>0.0</v>
      </c>
      <c r="AG179" s="61">
        <v>0.0</v>
      </c>
      <c r="AH179" s="61">
        <v>0.0</v>
      </c>
      <c r="AI179" s="61">
        <v>0.0</v>
      </c>
      <c r="AJ179" s="61">
        <v>0.0</v>
      </c>
    </row>
    <row r="180">
      <c r="B180" s="29" t="str">
        <f>'LocationSite Details'!A5&amp;"_"&amp;'LocationSite Details'!B5&amp;"_"&amp;'LocationSite Details'!I5</f>
        <v>Plasmics_4_Nagtabon</v>
      </c>
      <c r="C180" s="29">
        <f>'LocationSite Details'!F5</f>
        <v>9.936867</v>
      </c>
      <c r="D180" s="29">
        <f>'LocationSite Details'!G5</f>
        <v>118.646167</v>
      </c>
      <c r="G180" s="28">
        <v>12.0</v>
      </c>
      <c r="H180" s="61">
        <v>0.5833333333</v>
      </c>
      <c r="I180" s="61">
        <v>0.5</v>
      </c>
      <c r="J180" s="61">
        <v>0.0</v>
      </c>
      <c r="K180" s="61">
        <v>1.0</v>
      </c>
      <c r="L180" s="61">
        <v>0.0</v>
      </c>
      <c r="M180" s="61">
        <v>0.0</v>
      </c>
      <c r="N180" s="61">
        <v>0.08333333333</v>
      </c>
      <c r="O180" s="61">
        <v>0.5</v>
      </c>
      <c r="P180" s="61">
        <v>0.08333333333</v>
      </c>
      <c r="Q180" s="61">
        <v>0.0</v>
      </c>
      <c r="R180" s="61">
        <v>7.083333333</v>
      </c>
      <c r="S180" s="61">
        <v>0.08333333333</v>
      </c>
      <c r="T180" s="61">
        <v>0.3333333333</v>
      </c>
      <c r="U180" s="61">
        <v>0.08333333333</v>
      </c>
      <c r="V180" s="61">
        <v>1.166666667</v>
      </c>
      <c r="W180" s="61">
        <v>0.0</v>
      </c>
      <c r="X180" s="61">
        <v>3.25</v>
      </c>
      <c r="Y180" s="61">
        <v>0.0</v>
      </c>
      <c r="Z180" s="61">
        <v>1.0</v>
      </c>
      <c r="AA180" s="61">
        <v>2.75</v>
      </c>
      <c r="AB180" s="61">
        <v>1.25</v>
      </c>
      <c r="AC180" s="61">
        <v>4.833333333</v>
      </c>
      <c r="AD180" s="61">
        <v>2.416666667</v>
      </c>
      <c r="AE180" s="61">
        <v>1.666666667</v>
      </c>
      <c r="AF180" s="61">
        <v>0.0</v>
      </c>
      <c r="AG180" s="61">
        <v>0.0</v>
      </c>
      <c r="AH180" s="61">
        <v>0.6666666667</v>
      </c>
      <c r="AI180" s="61">
        <v>0.0</v>
      </c>
      <c r="AJ180" s="61">
        <v>0.0</v>
      </c>
    </row>
    <row r="181">
      <c r="B181" s="29" t="str">
        <f>'LocationSite Details'!A6&amp;"_"&amp;'LocationSite Details'!B6&amp;"_"&amp;'LocationSite Details'!I6</f>
        <v>Plasmics_6_Tacduan P.P.C</v>
      </c>
      <c r="C181" s="29">
        <f>'LocationSite Details'!F6</f>
        <v>9.607433</v>
      </c>
      <c r="D181" s="29">
        <f>'LocationSite Details'!G6</f>
        <v>118.7018</v>
      </c>
      <c r="G181" s="28">
        <v>3.0</v>
      </c>
      <c r="H181" s="61">
        <v>10.0</v>
      </c>
      <c r="I181" s="61">
        <v>3.6666666666666665</v>
      </c>
      <c r="J181" s="61">
        <v>0.0</v>
      </c>
      <c r="K181" s="61">
        <v>19.0</v>
      </c>
      <c r="L181" s="61">
        <v>0.0</v>
      </c>
      <c r="M181" s="61">
        <v>0.6666666666666666</v>
      </c>
      <c r="N181" s="61">
        <v>3.3333333333333335</v>
      </c>
      <c r="O181" s="61">
        <v>6.0</v>
      </c>
      <c r="P181" s="61">
        <v>0.0</v>
      </c>
      <c r="Q181" s="61">
        <v>0.6666666666666666</v>
      </c>
      <c r="R181" s="61">
        <v>33.666666666666664</v>
      </c>
      <c r="S181" s="61">
        <v>0.0</v>
      </c>
      <c r="T181" s="61">
        <v>0.3333333333333333</v>
      </c>
      <c r="U181" s="61">
        <v>12.666666666666666</v>
      </c>
      <c r="V181" s="61">
        <v>68.66666666666667</v>
      </c>
      <c r="W181" s="61">
        <v>0.0</v>
      </c>
      <c r="X181" s="61">
        <v>5.0</v>
      </c>
      <c r="Y181" s="61">
        <v>3.3333333333333335</v>
      </c>
      <c r="Z181" s="61">
        <v>0.0</v>
      </c>
      <c r="AA181" s="61">
        <v>4.0</v>
      </c>
      <c r="AB181" s="61">
        <v>16.0</v>
      </c>
      <c r="AC181" s="61">
        <v>19.0</v>
      </c>
      <c r="AD181" s="61">
        <v>19.333333333333332</v>
      </c>
      <c r="AE181" s="61">
        <v>0.6666666666666666</v>
      </c>
      <c r="AF181" s="61">
        <v>0.0</v>
      </c>
      <c r="AG181" s="61">
        <v>0.6666666666666666</v>
      </c>
      <c r="AH181" s="61">
        <v>2.3333333333333335</v>
      </c>
      <c r="AI181" s="61">
        <v>0.0</v>
      </c>
      <c r="AJ181" s="61">
        <v>0.0</v>
      </c>
    </row>
    <row r="182">
      <c r="B182" s="29" t="str">
        <f>'LocationSite Details'!A7&amp;"_"&amp;'LocationSite Details'!B7&amp;"_"&amp;'LocationSite Details'!I7</f>
        <v>Plasmics_7_Zigzag P.P.C</v>
      </c>
      <c r="C182" s="29">
        <f>'LocationSite Details'!F7</f>
        <v>9.931967</v>
      </c>
      <c r="D182" s="29">
        <f>'LocationSite Details'!G7</f>
        <v>118.6423</v>
      </c>
      <c r="G182" s="28">
        <v>3.0</v>
      </c>
      <c r="H182" s="61">
        <v>18.33333333</v>
      </c>
      <c r="I182" s="61">
        <v>10.33333333</v>
      </c>
      <c r="J182" s="61">
        <v>0.3333333333</v>
      </c>
      <c r="K182" s="61">
        <v>2.666666667</v>
      </c>
      <c r="L182" s="61">
        <v>0.6666666667</v>
      </c>
      <c r="M182" s="61">
        <v>0.6666666667</v>
      </c>
      <c r="N182" s="61">
        <v>1.333333333</v>
      </c>
      <c r="O182" s="61">
        <v>5.0</v>
      </c>
      <c r="P182" s="61">
        <v>1.333333333</v>
      </c>
      <c r="Q182" s="61">
        <v>15.66666667</v>
      </c>
      <c r="R182" s="61">
        <v>78.66666667</v>
      </c>
      <c r="S182" s="61">
        <v>1.666666667</v>
      </c>
      <c r="T182" s="61">
        <v>0.6666666667</v>
      </c>
      <c r="U182" s="61">
        <v>2.666666667</v>
      </c>
      <c r="V182" s="61">
        <v>11.33333333</v>
      </c>
      <c r="W182" s="61">
        <v>0.3333333333</v>
      </c>
      <c r="X182" s="61">
        <v>3.333333333</v>
      </c>
      <c r="Y182" s="61">
        <v>1.333333333</v>
      </c>
      <c r="Z182" s="61">
        <v>0.0</v>
      </c>
      <c r="AA182" s="61">
        <v>0.3333333333</v>
      </c>
      <c r="AB182" s="61">
        <v>8.0</v>
      </c>
      <c r="AC182" s="61">
        <v>44.33333333</v>
      </c>
      <c r="AD182" s="61">
        <v>31.33333333</v>
      </c>
      <c r="AE182" s="61">
        <v>0.0</v>
      </c>
      <c r="AF182" s="61">
        <v>0.0</v>
      </c>
      <c r="AG182" s="61">
        <f t="shared" ref="AG182:AH182" si="21">AVERAGE(AG180:AG181)</f>
        <v>0.3333333333</v>
      </c>
      <c r="AH182" s="61">
        <f t="shared" si="21"/>
        <v>1.5</v>
      </c>
      <c r="AI182" s="61">
        <v>0.0</v>
      </c>
      <c r="AJ182" s="61">
        <v>0.0</v>
      </c>
    </row>
    <row r="183">
      <c r="B183" s="29" t="str">
        <f>'LocationSite Details'!A8&amp;"_"&amp;'LocationSite Details'!B8&amp;"_"&amp;'LocationSite Details'!I8</f>
        <v>Plasmics_8_Langogan</v>
      </c>
      <c r="C183" s="29">
        <f>'LocationSite Details'!F8</f>
        <v>10.024883</v>
      </c>
      <c r="D183" s="29">
        <f>'LocationSite Details'!G8</f>
        <v>119.1205</v>
      </c>
      <c r="G183" s="28">
        <v>3.0</v>
      </c>
      <c r="H183" s="61">
        <v>2.0</v>
      </c>
      <c r="I183" s="61">
        <v>0.6666666667</v>
      </c>
      <c r="J183" s="61">
        <v>0.0</v>
      </c>
      <c r="K183" s="61">
        <v>3.333333333</v>
      </c>
      <c r="L183" s="61">
        <v>0.0</v>
      </c>
      <c r="M183" s="61">
        <v>0.3333333333</v>
      </c>
      <c r="N183" s="61">
        <v>1.0</v>
      </c>
      <c r="O183" s="61">
        <v>0.0</v>
      </c>
      <c r="P183" s="61">
        <v>0.0</v>
      </c>
      <c r="Q183" s="61">
        <v>0.0</v>
      </c>
      <c r="R183" s="61">
        <v>10.66666667</v>
      </c>
      <c r="S183" s="61">
        <v>0.0</v>
      </c>
      <c r="T183" s="61">
        <v>0.6666666667</v>
      </c>
      <c r="U183" s="61">
        <v>0.0</v>
      </c>
      <c r="V183" s="61">
        <v>7.666666667</v>
      </c>
      <c r="W183" s="61">
        <v>0.0</v>
      </c>
      <c r="X183" s="61">
        <v>0.6666666667</v>
      </c>
      <c r="Y183" s="61">
        <v>0.3333333333</v>
      </c>
      <c r="Z183" s="61">
        <v>0.0</v>
      </c>
      <c r="AA183" s="61">
        <v>0.3333333333</v>
      </c>
      <c r="AB183" s="61">
        <v>1.0</v>
      </c>
      <c r="AC183" s="61">
        <v>7.666666667</v>
      </c>
      <c r="AD183" s="61">
        <v>1.666666667</v>
      </c>
      <c r="AE183" s="61">
        <v>0.0</v>
      </c>
      <c r="AF183" s="61">
        <v>0.0</v>
      </c>
      <c r="AG183" s="61">
        <v>0.0</v>
      </c>
      <c r="AH183" s="61">
        <v>0.0</v>
      </c>
      <c r="AI183" s="61">
        <v>0.0</v>
      </c>
      <c r="AJ183" s="61">
        <v>0.0</v>
      </c>
    </row>
    <row r="184">
      <c r="B184" s="29" t="str">
        <f>'LocationSite Details'!A9&amp;"_"&amp;'LocationSite Details'!B9&amp;"_"&amp;'LocationSite Details'!I9</f>
        <v>Plasmics_9_Maruyogon</v>
      </c>
      <c r="C184" s="29">
        <f>'LocationSite Details'!F9</f>
        <v>9.976917</v>
      </c>
      <c r="D184" s="29">
        <f>'LocationSite Details'!G9</f>
        <v>118.866883</v>
      </c>
      <c r="G184" s="28">
        <v>6.0</v>
      </c>
      <c r="H184" s="61">
        <v>0.3333333333333333</v>
      </c>
      <c r="I184" s="61">
        <v>0.0</v>
      </c>
      <c r="J184" s="61">
        <v>0.0</v>
      </c>
      <c r="K184" s="61">
        <v>0.16666666666666666</v>
      </c>
      <c r="L184" s="61">
        <v>0.0</v>
      </c>
      <c r="M184" s="61">
        <v>0.0</v>
      </c>
      <c r="N184" s="61">
        <v>0.16666666666666666</v>
      </c>
      <c r="O184" s="61">
        <v>0.0</v>
      </c>
      <c r="P184" s="61">
        <v>0.0</v>
      </c>
      <c r="Q184" s="61">
        <v>0.0</v>
      </c>
      <c r="R184" s="61">
        <v>1.6666666666666667</v>
      </c>
      <c r="S184" s="61">
        <v>0.0</v>
      </c>
      <c r="T184" s="61">
        <v>0.0</v>
      </c>
      <c r="U184" s="61">
        <v>0.0</v>
      </c>
      <c r="V184" s="61">
        <v>1.5</v>
      </c>
      <c r="W184" s="61">
        <v>0.0</v>
      </c>
      <c r="X184" s="61">
        <v>0.5</v>
      </c>
      <c r="Y184" s="61">
        <v>0.8333333333333334</v>
      </c>
      <c r="Z184" s="61">
        <v>0.0</v>
      </c>
      <c r="AA184" s="61">
        <v>0.0</v>
      </c>
      <c r="AB184" s="61">
        <v>0.0</v>
      </c>
      <c r="AC184" s="61">
        <v>2.3333333333333335</v>
      </c>
      <c r="AD184" s="61">
        <v>0.8333333333333334</v>
      </c>
      <c r="AE184" s="61">
        <v>0.3333333333333333</v>
      </c>
      <c r="AF184" s="61">
        <v>0.0</v>
      </c>
      <c r="AG184" s="61">
        <v>0.0</v>
      </c>
      <c r="AH184" s="61">
        <v>0.3333333333333333</v>
      </c>
      <c r="AI184" s="61">
        <v>0.0</v>
      </c>
      <c r="AJ184" s="61">
        <v>0.0</v>
      </c>
    </row>
    <row r="185">
      <c r="B185" s="29" t="str">
        <f>'LocationSite Details'!A10&amp;"_"&amp;'LocationSite Details'!B10&amp;"_"&amp;'LocationSite Details'!I10</f>
        <v>Plasmics_10_San Rafael</v>
      </c>
      <c r="C185" s="29">
        <f>'LocationSite Details'!F10</f>
        <v>9.985533</v>
      </c>
      <c r="D185" s="29">
        <f>'LocationSite Details'!G10</f>
        <v>118.976133</v>
      </c>
      <c r="G185" s="28">
        <v>6.0</v>
      </c>
      <c r="H185" s="61">
        <v>0.5</v>
      </c>
      <c r="I185" s="61">
        <v>0.16666666666666666</v>
      </c>
      <c r="J185" s="61">
        <v>0.0</v>
      </c>
      <c r="K185" s="61">
        <v>0.3333333333333333</v>
      </c>
      <c r="L185" s="61">
        <v>0.0</v>
      </c>
      <c r="M185" s="61">
        <v>0.0</v>
      </c>
      <c r="N185" s="61">
        <v>0.0</v>
      </c>
      <c r="O185" s="61">
        <v>0.16666666666666666</v>
      </c>
      <c r="P185" s="61">
        <v>0.0</v>
      </c>
      <c r="Q185" s="61">
        <v>0.0</v>
      </c>
      <c r="R185" s="61">
        <v>2.0</v>
      </c>
      <c r="S185" s="61">
        <v>0.0</v>
      </c>
      <c r="T185" s="61">
        <v>0.16666666666666666</v>
      </c>
      <c r="U185" s="61">
        <v>0.16666666666666666</v>
      </c>
      <c r="V185" s="61">
        <v>1.6666666666666667</v>
      </c>
      <c r="W185" s="61">
        <v>0.0</v>
      </c>
      <c r="X185" s="61">
        <v>3.5</v>
      </c>
      <c r="Y185" s="61">
        <v>0.0</v>
      </c>
      <c r="Z185" s="61">
        <v>0.0</v>
      </c>
      <c r="AA185" s="61">
        <v>0.16666666666666666</v>
      </c>
      <c r="AB185" s="61">
        <v>0.16666666666666666</v>
      </c>
      <c r="AC185" s="61">
        <v>0.5</v>
      </c>
      <c r="AD185" s="61">
        <v>2.1666666666666665</v>
      </c>
      <c r="AE185" s="61">
        <v>2.0</v>
      </c>
      <c r="AF185" s="61">
        <v>0.0</v>
      </c>
      <c r="AG185" s="61">
        <v>0.0</v>
      </c>
      <c r="AH185" s="61">
        <v>0.16666666666666666</v>
      </c>
      <c r="AI185" s="61">
        <v>0.0</v>
      </c>
      <c r="AJ185" s="61">
        <v>0.0</v>
      </c>
    </row>
    <row r="186">
      <c r="B186" s="29" t="str">
        <f>'LocationSite Details'!A11&amp;"_"&amp;'LocationSite Details'!B11&amp;"_"&amp;'LocationSite Details'!I11</f>
        <v>Plasmics_11_Inagawan</v>
      </c>
      <c r="C186" s="29">
        <f>'LocationSite Details'!F11</f>
        <v>9.54365</v>
      </c>
      <c r="D186" s="29">
        <f>'LocationSite Details'!G11</f>
        <v>118.653433</v>
      </c>
      <c r="G186" s="28">
        <v>6.0</v>
      </c>
      <c r="H186" s="61">
        <v>5.166666667</v>
      </c>
      <c r="I186" s="61">
        <v>2.833333333</v>
      </c>
      <c r="J186" s="61">
        <v>0.0</v>
      </c>
      <c r="K186" s="61">
        <v>11.16666667</v>
      </c>
      <c r="L186" s="61">
        <v>0.0</v>
      </c>
      <c r="M186" s="61">
        <v>0.6666666667</v>
      </c>
      <c r="N186" s="61">
        <v>5.0</v>
      </c>
      <c r="O186" s="61">
        <v>3.0</v>
      </c>
      <c r="P186" s="61">
        <v>0.5</v>
      </c>
      <c r="Q186" s="61">
        <v>4.166666667</v>
      </c>
      <c r="R186" s="61">
        <v>16.66666667</v>
      </c>
      <c r="S186" s="61">
        <v>0.0</v>
      </c>
      <c r="T186" s="61">
        <v>11.33333333</v>
      </c>
      <c r="U186" s="61">
        <v>5.0</v>
      </c>
      <c r="V186" s="61">
        <v>15.33333333</v>
      </c>
      <c r="W186" s="61">
        <v>0.3333333333</v>
      </c>
      <c r="X186" s="61">
        <v>71.5</v>
      </c>
      <c r="Y186" s="61">
        <v>1.666666667</v>
      </c>
      <c r="Z186" s="61">
        <v>0.5</v>
      </c>
      <c r="AA186" s="61">
        <v>1.5</v>
      </c>
      <c r="AB186" s="61">
        <v>25.16666667</v>
      </c>
      <c r="AC186" s="61">
        <v>12.83333333</v>
      </c>
      <c r="AD186" s="61">
        <v>15.16666667</v>
      </c>
      <c r="AE186" s="61">
        <v>2.333333333</v>
      </c>
      <c r="AF186" s="61">
        <v>1.0</v>
      </c>
      <c r="AG186" s="61">
        <v>0.3333333333</v>
      </c>
      <c r="AH186" s="61">
        <v>1.166666667</v>
      </c>
      <c r="AI186" s="61">
        <v>0.16666666666666666</v>
      </c>
      <c r="AJ186" s="61">
        <v>0.0</v>
      </c>
    </row>
    <row r="187">
      <c r="B187" s="29" t="str">
        <f>'LocationSite Details'!A12&amp;"_"&amp;'LocationSite Details'!B12&amp;"_"&amp;'LocationSite Details'!I12</f>
        <v>Plasmics_12_Kamuning</v>
      </c>
      <c r="C187" s="29">
        <f>'LocationSite Details'!F12</f>
        <v>9.519233</v>
      </c>
      <c r="D187" s="29">
        <f>'LocationSite Details'!G12</f>
        <v>118.64475</v>
      </c>
      <c r="G187" s="28">
        <v>6.0</v>
      </c>
      <c r="H187" s="61">
        <v>15.16666667</v>
      </c>
      <c r="I187" s="61">
        <v>7.333333333</v>
      </c>
      <c r="J187" s="61">
        <v>0.0</v>
      </c>
      <c r="K187" s="61">
        <v>16.33333333</v>
      </c>
      <c r="L187" s="61">
        <v>0.0</v>
      </c>
      <c r="M187" s="61">
        <v>3.5</v>
      </c>
      <c r="N187" s="61">
        <v>3.333333333</v>
      </c>
      <c r="O187" s="61">
        <v>1.0</v>
      </c>
      <c r="P187" s="61">
        <v>0.1666666667</v>
      </c>
      <c r="Q187" s="61">
        <v>1.5</v>
      </c>
      <c r="R187" s="61">
        <v>8.0</v>
      </c>
      <c r="S187" s="61">
        <v>0.5</v>
      </c>
      <c r="T187" s="61">
        <v>8.666666667</v>
      </c>
      <c r="U187" s="61">
        <v>5.333333333</v>
      </c>
      <c r="V187" s="61">
        <v>17.33333333</v>
      </c>
      <c r="W187" s="61">
        <v>0.6666666667</v>
      </c>
      <c r="X187" s="61">
        <v>5.333333333</v>
      </c>
      <c r="Y187" s="61">
        <v>2.5</v>
      </c>
      <c r="Z187" s="61">
        <v>0.6666666667</v>
      </c>
      <c r="AA187" s="61">
        <v>2.833333333</v>
      </c>
      <c r="AB187" s="61">
        <v>29.33333333</v>
      </c>
      <c r="AC187" s="61">
        <v>35.83333333</v>
      </c>
      <c r="AD187" s="61">
        <v>68.16666667</v>
      </c>
      <c r="AE187" s="61">
        <v>1.666666667</v>
      </c>
      <c r="AF187" s="61">
        <v>0.0</v>
      </c>
      <c r="AG187" s="61">
        <v>0.0</v>
      </c>
      <c r="AH187" s="61">
        <v>0.5</v>
      </c>
      <c r="AI187" s="61">
        <v>0.0</v>
      </c>
      <c r="AJ187" s="61">
        <v>0.0</v>
      </c>
    </row>
    <row r="188">
      <c r="B188" s="29" t="str">
        <f>'LocationSite Details'!A13&amp;"_"&amp;'LocationSite Details'!B13&amp;"_"&amp;'LocationSite Details'!I13</f>
        <v>Plasmics_13_Antipuluan</v>
      </c>
      <c r="C188" s="29">
        <f>'LocationSite Details'!F13</f>
        <v>9.2805</v>
      </c>
      <c r="D188" s="29">
        <f>'LocationSite Details'!G13</f>
        <v>118.43875</v>
      </c>
      <c r="G188" s="28">
        <v>3.0</v>
      </c>
      <c r="H188" s="61">
        <v>3.3333333333333335</v>
      </c>
      <c r="I188" s="61">
        <v>0.6666666666666666</v>
      </c>
      <c r="J188" s="61">
        <v>0.0</v>
      </c>
      <c r="K188" s="61">
        <v>4.0</v>
      </c>
      <c r="L188" s="61">
        <v>0.0</v>
      </c>
      <c r="M188" s="61">
        <v>0.0</v>
      </c>
      <c r="N188" s="61">
        <v>0.0</v>
      </c>
      <c r="O188" s="61">
        <v>1.0</v>
      </c>
      <c r="P188" s="61">
        <v>0.3333333333333333</v>
      </c>
      <c r="Q188" s="61">
        <v>5.0</v>
      </c>
      <c r="R188" s="61">
        <v>6.333333333333333</v>
      </c>
      <c r="S188" s="61">
        <v>1.3333333333333333</v>
      </c>
      <c r="T188" s="61">
        <v>1.0</v>
      </c>
      <c r="U188" s="61">
        <v>0.3333333333333333</v>
      </c>
      <c r="V188" s="61">
        <v>6.666666666666667</v>
      </c>
      <c r="W188" s="61">
        <v>1.0</v>
      </c>
      <c r="X188" s="61">
        <v>72.0</v>
      </c>
      <c r="Y188" s="61">
        <v>3.3333333333333335</v>
      </c>
      <c r="Z188" s="61">
        <v>0.0</v>
      </c>
      <c r="AA188" s="61">
        <v>0.0</v>
      </c>
      <c r="AB188" s="61">
        <v>3.3333333333333335</v>
      </c>
      <c r="AC188" s="61">
        <v>12.0</v>
      </c>
      <c r="AD188" s="61">
        <v>9.333333333333334</v>
      </c>
      <c r="AE188" s="61">
        <v>30.666666666666668</v>
      </c>
      <c r="AF188" s="61">
        <v>0.0</v>
      </c>
      <c r="AG188" s="61">
        <v>0.0</v>
      </c>
      <c r="AH188" s="61">
        <v>0.6666666666666666</v>
      </c>
      <c r="AI188" s="61">
        <v>0.0</v>
      </c>
      <c r="AJ188" s="61">
        <v>0.0</v>
      </c>
    </row>
    <row r="189">
      <c r="B189" s="29" t="str">
        <f>'LocationSite Details'!A14&amp;"_"&amp;'LocationSite Details'!B14&amp;"_"&amp;'LocationSite Details'!I14</f>
        <v>Plasmics_14_Panacan</v>
      </c>
      <c r="C189" s="29">
        <f>'LocationSite Details'!F14</f>
        <v>9.24595</v>
      </c>
      <c r="D189" s="29">
        <f>'LocationSite Details'!G14</f>
        <v>118.417483</v>
      </c>
      <c r="G189" s="28">
        <v>3.0</v>
      </c>
      <c r="H189" s="61">
        <v>1.666666667</v>
      </c>
      <c r="I189" s="61">
        <v>1.666666667</v>
      </c>
      <c r="J189" s="61">
        <v>0.0</v>
      </c>
      <c r="K189" s="61">
        <v>1.333333333</v>
      </c>
      <c r="L189" s="61">
        <v>0.0</v>
      </c>
      <c r="M189" s="61">
        <v>0.0</v>
      </c>
      <c r="N189" s="61">
        <v>0.3333333333</v>
      </c>
      <c r="O189" s="61">
        <v>0.6666666667</v>
      </c>
      <c r="P189" s="61">
        <v>0.0</v>
      </c>
      <c r="Q189" s="61">
        <v>2.666666667</v>
      </c>
      <c r="R189" s="61">
        <v>13.0</v>
      </c>
      <c r="S189" s="61">
        <v>0.6666666667</v>
      </c>
      <c r="T189" s="61">
        <v>0.6666666667</v>
      </c>
      <c r="U189" s="61">
        <v>0.0</v>
      </c>
      <c r="V189" s="61">
        <v>24.33333333</v>
      </c>
      <c r="W189" s="61">
        <v>0.3333333333</v>
      </c>
      <c r="X189" s="61">
        <v>21.33333333</v>
      </c>
      <c r="Y189" s="61">
        <v>5.0</v>
      </c>
      <c r="Z189" s="61">
        <v>0.0</v>
      </c>
      <c r="AA189" s="61">
        <v>0.3333333333</v>
      </c>
      <c r="AB189" s="61">
        <v>3.666666667</v>
      </c>
      <c r="AC189" s="61">
        <v>13.0</v>
      </c>
      <c r="AD189" s="61">
        <v>16.66666667</v>
      </c>
      <c r="AE189" s="61">
        <v>128.0</v>
      </c>
      <c r="AF189" s="61">
        <v>0.0</v>
      </c>
      <c r="AG189" s="61">
        <v>0.0</v>
      </c>
      <c r="AH189" s="61">
        <v>0.3333333333</v>
      </c>
      <c r="AI189" s="61">
        <v>0.0</v>
      </c>
      <c r="AJ189" s="61">
        <v>0.0</v>
      </c>
    </row>
    <row r="190">
      <c r="B190" s="29" t="str">
        <f>'LocationSite Details'!A15&amp;"_"&amp;'LocationSite Details'!B15&amp;"_"&amp;'LocationSite Details'!I15</f>
        <v>Plasmics_15_Sombrero Island</v>
      </c>
      <c r="C190" s="29">
        <f>'LocationSite Details'!F15</f>
        <v>9.373283</v>
      </c>
      <c r="D190" s="29">
        <f>'LocationSite Details'!G15</f>
        <v>118.5799</v>
      </c>
      <c r="G190" s="28">
        <v>3.0</v>
      </c>
      <c r="H190" s="61">
        <v>31.0</v>
      </c>
      <c r="I190" s="61">
        <v>11.0</v>
      </c>
      <c r="J190" s="61">
        <v>0.0</v>
      </c>
      <c r="K190" s="61">
        <v>4.0</v>
      </c>
      <c r="L190" s="61">
        <v>0.0</v>
      </c>
      <c r="M190" s="61">
        <v>0.0</v>
      </c>
      <c r="N190" s="61">
        <v>2.0</v>
      </c>
      <c r="O190" s="61">
        <v>12.0</v>
      </c>
      <c r="P190" s="61">
        <v>0.0</v>
      </c>
      <c r="Q190" s="61">
        <v>6.666666667</v>
      </c>
      <c r="R190" s="61">
        <v>30.0</v>
      </c>
      <c r="S190" s="61">
        <v>4.666666667</v>
      </c>
      <c r="T190" s="61">
        <v>1.0</v>
      </c>
      <c r="U190" s="61">
        <v>13.66666667</v>
      </c>
      <c r="V190" s="61">
        <v>53.0</v>
      </c>
      <c r="W190" s="61">
        <v>1.666666667</v>
      </c>
      <c r="X190" s="61">
        <v>339.3333333</v>
      </c>
      <c r="Y190" s="61">
        <v>14.66666667</v>
      </c>
      <c r="Z190" s="61">
        <v>0.0</v>
      </c>
      <c r="AA190" s="61">
        <v>0.6666666667</v>
      </c>
      <c r="AB190" s="61">
        <v>27.66666667</v>
      </c>
      <c r="AC190" s="61">
        <v>40.0</v>
      </c>
      <c r="AD190" s="61">
        <v>50.0</v>
      </c>
      <c r="AE190" s="61">
        <v>3.333333333</v>
      </c>
      <c r="AF190" s="61">
        <v>0.0</v>
      </c>
      <c r="AG190" s="61">
        <v>8.333333333</v>
      </c>
      <c r="AH190" s="61">
        <v>0.3333333333</v>
      </c>
      <c r="AI190" s="61">
        <v>0.0</v>
      </c>
      <c r="AJ190" s="61">
        <v>0.6666666666666666</v>
      </c>
    </row>
    <row r="191">
      <c r="B191" s="29" t="str">
        <f>'LocationSite Details'!A16&amp;"_"&amp;'LocationSite Details'!B16&amp;"_"&amp;'LocationSite Details'!I16</f>
        <v>Plasmics_16_Aborlan</v>
      </c>
      <c r="C191" s="29">
        <f>'LocationSite Details'!F16</f>
        <v>9.393283</v>
      </c>
      <c r="D191" s="29">
        <f>'LocationSite Details'!G16</f>
        <v>118.5401</v>
      </c>
      <c r="G191" s="28">
        <v>3.0</v>
      </c>
      <c r="H191" s="61">
        <v>4.0</v>
      </c>
      <c r="I191" s="61">
        <v>0.6666666667</v>
      </c>
      <c r="J191" s="61">
        <v>0.0</v>
      </c>
      <c r="K191" s="61">
        <v>0.6666666667</v>
      </c>
      <c r="L191" s="61">
        <v>0.0</v>
      </c>
      <c r="M191" s="61">
        <v>0.0</v>
      </c>
      <c r="N191" s="61">
        <v>0.0</v>
      </c>
      <c r="O191" s="61">
        <v>0.3333333333</v>
      </c>
      <c r="P191" s="61">
        <v>0.0</v>
      </c>
      <c r="Q191" s="61">
        <v>8.666666667</v>
      </c>
      <c r="R191" s="61">
        <v>23.0</v>
      </c>
      <c r="S191" s="61">
        <v>0.3333333333</v>
      </c>
      <c r="T191" s="61">
        <v>0.3333333333</v>
      </c>
      <c r="U191" s="61">
        <v>0.0</v>
      </c>
      <c r="V191" s="61">
        <v>7.333333333</v>
      </c>
      <c r="W191" s="61">
        <v>0.6666666667</v>
      </c>
      <c r="X191" s="61">
        <v>9.333333333</v>
      </c>
      <c r="Y191" s="61">
        <v>1.0</v>
      </c>
      <c r="Z191" s="61">
        <v>0.0</v>
      </c>
      <c r="AA191" s="61">
        <v>0.0</v>
      </c>
      <c r="AB191" s="61">
        <v>1.333333333</v>
      </c>
      <c r="AC191" s="61">
        <v>9.333333333</v>
      </c>
      <c r="AD191" s="61">
        <v>10.33333333</v>
      </c>
      <c r="AE191" s="61">
        <v>4.333333333</v>
      </c>
      <c r="AF191" s="61">
        <v>0.0</v>
      </c>
      <c r="AG191" s="61">
        <v>0.0</v>
      </c>
      <c r="AH191" s="61">
        <v>0.0</v>
      </c>
      <c r="AI191" s="61">
        <v>0.0</v>
      </c>
      <c r="AJ191" s="61">
        <v>0.0</v>
      </c>
    </row>
    <row r="192">
      <c r="B192" s="29" t="str">
        <f>'LocationSite Details'!A17&amp;"_"&amp;'LocationSite Details'!B17&amp;"_"&amp;'LocationSite Details'!I17</f>
        <v>Plasmics_17_Aralar Beach</v>
      </c>
      <c r="C192" s="29">
        <f>'LocationSite Details'!F17</f>
        <v>8.783183</v>
      </c>
      <c r="D192" s="29">
        <f>'LocationSite Details'!G17</f>
        <v>117.849583</v>
      </c>
      <c r="G192" s="28">
        <v>6.0</v>
      </c>
      <c r="H192" s="61">
        <v>4.0</v>
      </c>
      <c r="I192" s="61">
        <v>0.16666666666666666</v>
      </c>
      <c r="J192" s="61">
        <v>0.0</v>
      </c>
      <c r="K192" s="61">
        <v>3.1666666666666665</v>
      </c>
      <c r="L192" s="61">
        <v>0.0</v>
      </c>
      <c r="M192" s="61">
        <v>0.5</v>
      </c>
      <c r="N192" s="61">
        <v>0.8333333333333334</v>
      </c>
      <c r="O192" s="61">
        <v>4.5</v>
      </c>
      <c r="P192" s="61">
        <v>0.16666666666666666</v>
      </c>
      <c r="Q192" s="61">
        <v>7.666666666666667</v>
      </c>
      <c r="R192" s="61">
        <v>21.0</v>
      </c>
      <c r="S192" s="61">
        <v>0.5</v>
      </c>
      <c r="T192" s="61">
        <v>0.16666666666666666</v>
      </c>
      <c r="U192" s="61">
        <v>1.3333333333333333</v>
      </c>
      <c r="V192" s="61">
        <v>21.833333333333332</v>
      </c>
      <c r="W192" s="61">
        <v>0.5</v>
      </c>
      <c r="X192" s="61">
        <v>21.5</v>
      </c>
      <c r="Y192" s="61">
        <v>2.6666666666666665</v>
      </c>
      <c r="Z192" s="61">
        <v>0.16666666666666666</v>
      </c>
      <c r="AA192" s="61">
        <v>0.0</v>
      </c>
      <c r="AB192" s="61">
        <v>3.8333333333333335</v>
      </c>
      <c r="AC192" s="61">
        <v>26.0</v>
      </c>
      <c r="AD192" s="61">
        <v>3.0</v>
      </c>
      <c r="AE192" s="61">
        <v>15.5</v>
      </c>
      <c r="AF192" s="61">
        <v>0.0</v>
      </c>
      <c r="AG192" s="61">
        <v>1.1666666666666667</v>
      </c>
      <c r="AH192" s="61">
        <v>1.4</v>
      </c>
      <c r="AI192" s="61">
        <v>0.0</v>
      </c>
      <c r="AJ192" s="61">
        <v>0.0</v>
      </c>
    </row>
    <row r="193">
      <c r="B193" s="29" t="str">
        <f>'LocationSite Details'!A18&amp;"_"&amp;'LocationSite Details'!B18&amp;"_"&amp;'LocationSite Details'!I18</f>
        <v>Plasmics_18_Kabangkawan</v>
      </c>
      <c r="C193" s="29">
        <f>'LocationSite Details'!F18</f>
        <v>8.883117</v>
      </c>
      <c r="D193" s="29">
        <f>'LocationSite Details'!G18</f>
        <v>117.985867</v>
      </c>
      <c r="G193" s="28">
        <v>1.0</v>
      </c>
      <c r="H193" s="61">
        <v>28.0</v>
      </c>
      <c r="I193" s="61">
        <v>2.0</v>
      </c>
      <c r="J193" s="61">
        <v>0.0</v>
      </c>
      <c r="K193" s="61">
        <v>1.0</v>
      </c>
      <c r="L193" s="61">
        <v>0.0</v>
      </c>
      <c r="M193" s="61">
        <v>0.0</v>
      </c>
      <c r="N193" s="61">
        <v>0.0</v>
      </c>
      <c r="O193" s="61">
        <v>1.0</v>
      </c>
      <c r="P193" s="61">
        <v>0.0</v>
      </c>
      <c r="Q193" s="61">
        <v>6.0</v>
      </c>
      <c r="R193" s="61">
        <v>27.0</v>
      </c>
      <c r="S193" s="61">
        <v>5.0</v>
      </c>
      <c r="T193" s="61">
        <v>0.0</v>
      </c>
      <c r="U193" s="61">
        <v>1.0</v>
      </c>
      <c r="V193" s="61">
        <v>11.0</v>
      </c>
      <c r="W193" s="61">
        <v>0.0</v>
      </c>
      <c r="X193" s="61">
        <v>5.0</v>
      </c>
      <c r="Y193" s="61">
        <v>4.0</v>
      </c>
      <c r="Z193" s="61">
        <v>0.0</v>
      </c>
      <c r="AA193" s="61">
        <v>0.0</v>
      </c>
      <c r="AB193" s="61">
        <v>0.0</v>
      </c>
      <c r="AC193" s="61">
        <v>11.0</v>
      </c>
      <c r="AD193" s="61">
        <v>0.0</v>
      </c>
      <c r="AE193" s="61">
        <v>1.0</v>
      </c>
      <c r="AF193" s="61">
        <v>0.0</v>
      </c>
      <c r="AG193" s="61">
        <v>1.0</v>
      </c>
      <c r="AH193" s="61">
        <v>11.0</v>
      </c>
      <c r="AI193" s="61">
        <v>0.0</v>
      </c>
      <c r="AJ193" s="61">
        <v>0.0</v>
      </c>
    </row>
    <row r="194">
      <c r="B194" s="29" t="str">
        <f>'LocationSite Details'!A19&amp;"_"&amp;'LocationSite Details'!B19&amp;"_"&amp;'LocationSite Details'!I19</f>
        <v>Plasmics_19_Ipilan</v>
      </c>
      <c r="C194" s="29">
        <f>'LocationSite Details'!F19</f>
        <v>8.8346</v>
      </c>
      <c r="D194" s="29">
        <f>'LocationSite Details'!G19</f>
        <v>117.900283</v>
      </c>
      <c r="G194" s="28">
        <v>6.0</v>
      </c>
      <c r="H194" s="61">
        <v>1.6666666666666667</v>
      </c>
      <c r="I194" s="61">
        <v>0.8333333333333334</v>
      </c>
      <c r="J194" s="61">
        <v>0.0</v>
      </c>
      <c r="K194" s="61">
        <v>0.3333333333333333</v>
      </c>
      <c r="L194" s="61">
        <v>0.0</v>
      </c>
      <c r="M194" s="61">
        <v>0.0</v>
      </c>
      <c r="N194" s="61">
        <v>0.0</v>
      </c>
      <c r="O194" s="61">
        <v>0.0</v>
      </c>
      <c r="P194" s="61">
        <v>0.0</v>
      </c>
      <c r="Q194" s="61">
        <v>2.1666666666666665</v>
      </c>
      <c r="R194" s="61">
        <v>2.5</v>
      </c>
      <c r="S194" s="61">
        <v>0.0</v>
      </c>
      <c r="T194" s="61">
        <v>0.0</v>
      </c>
      <c r="U194" s="61">
        <v>0.3333333333333333</v>
      </c>
      <c r="V194" s="61">
        <v>13.833333333333334</v>
      </c>
      <c r="W194" s="61">
        <v>0.0</v>
      </c>
      <c r="X194" s="61">
        <v>38.666666666666664</v>
      </c>
      <c r="Y194" s="61">
        <v>4.333333333333333</v>
      </c>
      <c r="Z194" s="61">
        <v>1.1666666666666667</v>
      </c>
      <c r="AA194" s="61">
        <v>0.0</v>
      </c>
      <c r="AB194" s="61">
        <v>1.0</v>
      </c>
      <c r="AC194" s="61">
        <v>1.1666666666666667</v>
      </c>
      <c r="AD194" s="61">
        <v>2.0</v>
      </c>
      <c r="AE194" s="61">
        <v>6.833333333333333</v>
      </c>
      <c r="AF194" s="61">
        <v>0.16666666666666666</v>
      </c>
      <c r="AG194" s="61">
        <v>0.16666666666666666</v>
      </c>
      <c r="AH194" s="61">
        <v>0.0</v>
      </c>
      <c r="AI194" s="61">
        <v>0.0</v>
      </c>
      <c r="AJ194" s="61">
        <v>0.0</v>
      </c>
    </row>
    <row r="195">
      <c r="B195" s="29" t="str">
        <f>'LocationSite Details'!A20&amp;"_"&amp;'LocationSite Details'!B20&amp;"_"&amp;'LocationSite Details'!I20</f>
        <v>Plasmics_20_Tagusao Shore</v>
      </c>
      <c r="C195" s="29">
        <f>'LocationSite Details'!F20</f>
        <v>8.8198</v>
      </c>
      <c r="D195" s="29">
        <f>'LocationSite Details'!G20</f>
        <v>117.878017</v>
      </c>
      <c r="G195" s="28">
        <v>6.0</v>
      </c>
      <c r="H195" s="61">
        <v>3.166666667</v>
      </c>
      <c r="I195" s="61">
        <v>2.5</v>
      </c>
      <c r="J195" s="61">
        <v>0.0</v>
      </c>
      <c r="K195" s="61">
        <v>5.666666667</v>
      </c>
      <c r="L195" s="61">
        <v>0.0</v>
      </c>
      <c r="M195" s="61">
        <v>0.1666666667</v>
      </c>
      <c r="N195" s="61">
        <v>0.5</v>
      </c>
      <c r="O195" s="61">
        <v>0.3333333333</v>
      </c>
      <c r="P195" s="61">
        <v>0.1666666667</v>
      </c>
      <c r="Q195" s="61">
        <v>5.0</v>
      </c>
      <c r="R195" s="61">
        <v>16.83333333</v>
      </c>
      <c r="S195" s="61">
        <v>2.5</v>
      </c>
      <c r="T195" s="61">
        <v>0.8333333333</v>
      </c>
      <c r="U195" s="61">
        <v>1.5</v>
      </c>
      <c r="V195" s="61">
        <v>55.16666667</v>
      </c>
      <c r="W195" s="61">
        <v>0.3333333333</v>
      </c>
      <c r="X195" s="61">
        <v>43.83333333</v>
      </c>
      <c r="Y195" s="61">
        <v>14.83333333</v>
      </c>
      <c r="Z195" s="61">
        <v>0.0</v>
      </c>
      <c r="AA195" s="61">
        <v>0.3333333333</v>
      </c>
      <c r="AB195" s="61">
        <v>4.333333333</v>
      </c>
      <c r="AC195" s="61">
        <v>17.0</v>
      </c>
      <c r="AD195" s="61">
        <v>1.833333333</v>
      </c>
      <c r="AE195" s="61">
        <v>10.83333333</v>
      </c>
      <c r="AF195" s="61">
        <v>0.3333333333</v>
      </c>
      <c r="AG195" s="61">
        <v>1.333333333</v>
      </c>
      <c r="AH195" s="61">
        <v>0.1666666667</v>
      </c>
      <c r="AI195" s="61">
        <v>0.0</v>
      </c>
      <c r="AJ195" s="61">
        <v>0.0</v>
      </c>
    </row>
    <row r="196">
      <c r="B196" s="29" t="str">
        <f>'LocationSite Details'!A21&amp;"_"&amp;'LocationSite Details'!B21&amp;"_"&amp;'LocationSite Details'!I21</f>
        <v>Plasmics_21_Patongong Island</v>
      </c>
      <c r="C196" s="29">
        <f>'LocationSite Details'!F21</f>
        <v>8.278717</v>
      </c>
      <c r="D196" s="29">
        <f>'LocationSite Details'!G21</f>
        <v>117.126167</v>
      </c>
      <c r="G196" s="28">
        <v>9.0</v>
      </c>
      <c r="H196" s="61">
        <v>8.222222222</v>
      </c>
      <c r="I196" s="61">
        <v>4.333333333</v>
      </c>
      <c r="J196" s="61">
        <v>0.4444444444</v>
      </c>
      <c r="K196" s="61">
        <v>11.44444444</v>
      </c>
      <c r="L196" s="61">
        <v>0.0</v>
      </c>
      <c r="M196" s="61">
        <v>0.4444444444</v>
      </c>
      <c r="N196" s="61">
        <v>2.555555556</v>
      </c>
      <c r="O196" s="61">
        <v>4.111111111</v>
      </c>
      <c r="P196" s="61">
        <v>0.0</v>
      </c>
      <c r="Q196" s="61">
        <v>4.888888889</v>
      </c>
      <c r="R196" s="61">
        <v>8.111111111</v>
      </c>
      <c r="S196" s="61">
        <v>0.3333333333</v>
      </c>
      <c r="T196" s="61">
        <v>9.666666667</v>
      </c>
      <c r="U196" s="61">
        <v>8.111111111</v>
      </c>
      <c r="V196" s="61">
        <v>10.44444444</v>
      </c>
      <c r="W196" s="61">
        <v>0.4444444444</v>
      </c>
      <c r="X196" s="61">
        <v>2.777777778</v>
      </c>
      <c r="Y196" s="61">
        <v>1.444444444</v>
      </c>
      <c r="Z196" s="61">
        <v>0.5555555556</v>
      </c>
      <c r="AA196" s="61">
        <v>1.444444444</v>
      </c>
      <c r="AB196" s="61">
        <v>21.88888889</v>
      </c>
      <c r="AC196" s="61">
        <v>5.888888889</v>
      </c>
      <c r="AD196" s="61">
        <v>91.55555556</v>
      </c>
      <c r="AE196" s="61">
        <v>6.666666667</v>
      </c>
      <c r="AF196" s="61">
        <v>0.0</v>
      </c>
      <c r="AG196" s="61">
        <v>0.2222222222</v>
      </c>
      <c r="AH196" s="61">
        <v>0.3333333333</v>
      </c>
      <c r="AI196" s="61">
        <v>0.0</v>
      </c>
      <c r="AJ196" s="61">
        <v>0.1111111111111111</v>
      </c>
    </row>
    <row r="197">
      <c r="B197" s="29" t="str">
        <f>'LocationSite Details'!A22&amp;"_"&amp;'LocationSite Details'!B22&amp;"_"&amp;'LocationSite Details'!I22</f>
        <v>Plasmics_22_Mitra</v>
      </c>
      <c r="C197" s="29">
        <f>'LocationSite Details'!F22</f>
        <v>8.300833</v>
      </c>
      <c r="D197" s="29">
        <f>'LocationSite Details'!G22</f>
        <v>117.1431</v>
      </c>
      <c r="G197" s="28">
        <v>6.0</v>
      </c>
      <c r="H197" s="61">
        <v>28.0</v>
      </c>
      <c r="I197" s="61">
        <v>9.833333333</v>
      </c>
      <c r="J197" s="61">
        <v>0.1666666667</v>
      </c>
      <c r="K197" s="61">
        <v>20.0</v>
      </c>
      <c r="L197" s="61">
        <v>0.0</v>
      </c>
      <c r="M197" s="61">
        <v>0.1666666667</v>
      </c>
      <c r="N197" s="61">
        <v>3.833333333</v>
      </c>
      <c r="O197" s="61">
        <v>7.333333333</v>
      </c>
      <c r="P197" s="61">
        <v>0.1666666667</v>
      </c>
      <c r="Q197" s="61">
        <v>1.833333333</v>
      </c>
      <c r="R197" s="61">
        <v>8.833333333</v>
      </c>
      <c r="S197" s="61">
        <v>0.0</v>
      </c>
      <c r="T197" s="61">
        <v>9.166666667</v>
      </c>
      <c r="U197" s="61">
        <v>14.33333333</v>
      </c>
      <c r="V197" s="61">
        <v>9.166666667</v>
      </c>
      <c r="W197" s="61">
        <v>2.0</v>
      </c>
      <c r="X197" s="61">
        <v>4.0</v>
      </c>
      <c r="Y197" s="61">
        <v>0.6666666667</v>
      </c>
      <c r="Z197" s="61">
        <v>2.0</v>
      </c>
      <c r="AA197" s="61">
        <v>3.333333333</v>
      </c>
      <c r="AB197" s="61">
        <v>13.0</v>
      </c>
      <c r="AC197" s="61">
        <v>3.5</v>
      </c>
      <c r="AD197" s="61">
        <v>65.66666667</v>
      </c>
      <c r="AE197" s="61">
        <v>4.0</v>
      </c>
      <c r="AF197" s="61">
        <v>0.0</v>
      </c>
      <c r="AG197" s="61">
        <v>0.0</v>
      </c>
      <c r="AH197" s="61">
        <v>0.6666666667</v>
      </c>
      <c r="AI197" s="61">
        <v>0.0</v>
      </c>
      <c r="AJ197" s="61">
        <v>0.16666666666666666</v>
      </c>
    </row>
    <row r="198">
      <c r="B198" s="29" t="str">
        <f>'LocationSite Details'!A23&amp;"_"&amp;'LocationSite Details'!B23&amp;"_"&amp;'LocationSite Details'!I23</f>
        <v>Plasmics_23_Buliluyan</v>
      </c>
      <c r="C198" s="29">
        <f>'LocationSite Details'!F23</f>
        <v>8.300967</v>
      </c>
      <c r="D198" s="29">
        <f>'LocationSite Details'!G23</f>
        <v>117.147933</v>
      </c>
      <c r="G198" s="28">
        <v>6.0</v>
      </c>
      <c r="H198" s="61">
        <v>8.333333333333334</v>
      </c>
      <c r="I198" s="61">
        <v>5.166666666666667</v>
      </c>
      <c r="J198" s="61">
        <v>1.5</v>
      </c>
      <c r="K198" s="61">
        <v>16.666666666666668</v>
      </c>
      <c r="L198" s="61">
        <v>0.0</v>
      </c>
      <c r="M198" s="61">
        <v>1.1666666666666667</v>
      </c>
      <c r="N198" s="61">
        <v>2.5</v>
      </c>
      <c r="O198" s="61">
        <v>17.666666666666668</v>
      </c>
      <c r="P198" s="61">
        <v>0.16666666666666666</v>
      </c>
      <c r="Q198" s="61">
        <v>20.833333333333332</v>
      </c>
      <c r="R198" s="61">
        <v>22.5</v>
      </c>
      <c r="S198" s="61">
        <v>0.0</v>
      </c>
      <c r="T198" s="61">
        <v>8.333333333333334</v>
      </c>
      <c r="U198" s="61">
        <v>8.333333333333334</v>
      </c>
      <c r="V198" s="61">
        <v>67.0</v>
      </c>
      <c r="W198" s="61">
        <v>7.0</v>
      </c>
      <c r="X198" s="61">
        <v>6.0</v>
      </c>
      <c r="Y198" s="61">
        <v>1.3333333333333333</v>
      </c>
      <c r="Z198" s="61">
        <v>1.1666666666666667</v>
      </c>
      <c r="AA198" s="61">
        <v>3.0</v>
      </c>
      <c r="AB198" s="61">
        <v>33.833333333333336</v>
      </c>
      <c r="AC198" s="61">
        <v>24.833333333333332</v>
      </c>
      <c r="AD198" s="61">
        <v>60.833333333333336</v>
      </c>
      <c r="AE198" s="61">
        <v>8.5</v>
      </c>
      <c r="AF198" s="61">
        <v>0.0</v>
      </c>
      <c r="AG198" s="61">
        <v>0.8333333333333334</v>
      </c>
      <c r="AH198" s="61">
        <v>0.16666666666666666</v>
      </c>
      <c r="AI198" s="61">
        <v>0.0</v>
      </c>
      <c r="AJ198" s="61">
        <v>0.0</v>
      </c>
    </row>
    <row r="199">
      <c r="B199" s="29" t="str">
        <f>'LocationSite Details'!A24&amp;"_"&amp;'LocationSite Details'!B24&amp;"_"&amp;'LocationSite Details'!I24</f>
        <v>Plasmics_24_Buliluyan Mangrove</v>
      </c>
      <c r="C199" s="29">
        <f>'LocationSite Details'!F24</f>
        <v>8.300967</v>
      </c>
      <c r="D199" s="29">
        <f>'LocationSite Details'!G24</f>
        <v>117.147933</v>
      </c>
      <c r="G199" s="28">
        <v>1.0</v>
      </c>
      <c r="H199" s="61">
        <v>4.0</v>
      </c>
      <c r="I199" s="61">
        <v>2.0</v>
      </c>
      <c r="J199" s="61">
        <v>1.0</v>
      </c>
      <c r="K199" s="61">
        <v>3.0</v>
      </c>
      <c r="L199" s="61">
        <v>0.0</v>
      </c>
      <c r="M199" s="61">
        <v>0.0</v>
      </c>
      <c r="N199" s="61">
        <v>0.0</v>
      </c>
      <c r="O199" s="61">
        <v>0.0</v>
      </c>
      <c r="P199" s="61">
        <v>0.0</v>
      </c>
      <c r="Q199" s="61">
        <v>26.0</v>
      </c>
      <c r="R199" s="61">
        <v>11.0</v>
      </c>
      <c r="S199" s="61">
        <v>17.0</v>
      </c>
      <c r="T199" s="61">
        <v>0.0</v>
      </c>
      <c r="U199" s="61">
        <v>1.0</v>
      </c>
      <c r="V199" s="61">
        <v>7.0</v>
      </c>
      <c r="W199" s="61">
        <v>1.0</v>
      </c>
      <c r="X199" s="61">
        <v>0.0</v>
      </c>
      <c r="Y199" s="61">
        <v>3.0</v>
      </c>
      <c r="Z199" s="61">
        <v>0.0</v>
      </c>
      <c r="AA199" s="61">
        <v>0.0</v>
      </c>
      <c r="AB199" s="61">
        <v>4.0</v>
      </c>
      <c r="AC199" s="61">
        <v>1.0</v>
      </c>
      <c r="AD199" s="61">
        <v>0.0</v>
      </c>
      <c r="AE199" s="61">
        <v>0.0</v>
      </c>
      <c r="AF199" s="61">
        <v>0.0</v>
      </c>
      <c r="AG199" s="61">
        <v>0.0</v>
      </c>
      <c r="AH199" s="61">
        <v>0.0</v>
      </c>
      <c r="AI199" s="61">
        <v>0.0</v>
      </c>
      <c r="AJ199" s="61">
        <v>0.0</v>
      </c>
    </row>
    <row r="200">
      <c r="B200" s="29" t="str">
        <f>'LocationSite Details'!A25&amp;"_"&amp;'LocationSite Details'!B25&amp;"_"&amp;'LocationSite Details'!I25</f>
        <v>Plasmics_25_Ternate</v>
      </c>
      <c r="C200" s="29">
        <f>'LocationSite Details'!F25</f>
        <v>14.28572873</v>
      </c>
      <c r="D200" s="29">
        <f>'LocationSite Details'!G25</f>
        <v>120.7045699</v>
      </c>
      <c r="G200" s="28">
        <v>3.0</v>
      </c>
      <c r="H200" s="61">
        <v>1.0</v>
      </c>
      <c r="I200" s="61">
        <v>0.0</v>
      </c>
      <c r="J200" s="61">
        <v>0.0</v>
      </c>
      <c r="K200" s="61">
        <v>3.3333333333333335</v>
      </c>
      <c r="L200" s="61">
        <v>0.0</v>
      </c>
      <c r="M200" s="61">
        <v>1.6666666666666667</v>
      </c>
      <c r="N200" s="61">
        <v>1.6666666666666667</v>
      </c>
      <c r="O200" s="61">
        <v>2.0</v>
      </c>
      <c r="P200" s="61">
        <v>5.0</v>
      </c>
      <c r="Q200" s="61">
        <v>0.6666666666666666</v>
      </c>
      <c r="R200" s="61">
        <v>10.333333333333334</v>
      </c>
      <c r="S200" s="61">
        <v>0.6666666666666666</v>
      </c>
      <c r="T200" s="61">
        <v>1.3333333333333333</v>
      </c>
      <c r="U200" s="61">
        <v>0.0</v>
      </c>
      <c r="V200" s="61">
        <v>0.3333333333333333</v>
      </c>
      <c r="W200" s="61">
        <v>0.0</v>
      </c>
      <c r="X200" s="61">
        <v>0.3333333333333333</v>
      </c>
      <c r="Y200" s="61">
        <v>0.0</v>
      </c>
      <c r="Z200" s="61">
        <v>0.0</v>
      </c>
      <c r="AA200" s="61">
        <v>0.6666666666666666</v>
      </c>
      <c r="AB200" s="61">
        <v>1.3333333333333333</v>
      </c>
      <c r="AC200" s="61">
        <v>0.3333333333333333</v>
      </c>
      <c r="AD200" s="61">
        <v>3.3333333333333335</v>
      </c>
      <c r="AE200" s="61">
        <v>7.666666666666667</v>
      </c>
      <c r="AF200" s="61">
        <v>0.0</v>
      </c>
      <c r="AG200" s="61">
        <v>0.3333333333333333</v>
      </c>
      <c r="AH200" s="61">
        <v>0.6666666666666666</v>
      </c>
      <c r="AI200" s="61">
        <v>0.0</v>
      </c>
      <c r="AJ200" s="61">
        <v>0.0</v>
      </c>
    </row>
    <row r="201">
      <c r="B201" s="29" t="str">
        <f>'LocationSite Details'!A26&amp;"_"&amp;'LocationSite Details'!B26&amp;"_"&amp;'LocationSite Details'!I26</f>
        <v>Plasmics_26_Naic</v>
      </c>
      <c r="C201" s="29">
        <f>'LocationSite Details'!F26</f>
        <v>14.32495</v>
      </c>
      <c r="D201" s="29">
        <f>'LocationSite Details'!G26</f>
        <v>120.754309</v>
      </c>
      <c r="G201" s="28">
        <v>3.0</v>
      </c>
      <c r="H201" s="61">
        <v>5.666666666666667</v>
      </c>
      <c r="I201" s="61">
        <v>1.0</v>
      </c>
      <c r="J201" s="61">
        <v>0.0</v>
      </c>
      <c r="K201" s="61">
        <v>4.666666666666667</v>
      </c>
      <c r="L201" s="61">
        <v>0.6666666666666666</v>
      </c>
      <c r="M201" s="61">
        <v>0.0</v>
      </c>
      <c r="N201" s="61">
        <v>5.666666666666667</v>
      </c>
      <c r="O201" s="61">
        <v>3.6666666666666665</v>
      </c>
      <c r="P201" s="61">
        <v>0.3333333333333333</v>
      </c>
      <c r="Q201" s="61">
        <v>2.3333333333333335</v>
      </c>
      <c r="R201" s="61">
        <v>19.666666666666668</v>
      </c>
      <c r="S201" s="61">
        <v>0.0</v>
      </c>
      <c r="T201" s="61">
        <v>0.3333333333333333</v>
      </c>
      <c r="U201" s="61">
        <v>3.3333333333333335</v>
      </c>
      <c r="V201" s="61">
        <v>0.6666666666666666</v>
      </c>
      <c r="W201" s="61">
        <v>0.0</v>
      </c>
      <c r="X201" s="61">
        <v>0.0</v>
      </c>
      <c r="Y201" s="61">
        <v>0.0</v>
      </c>
      <c r="Z201" s="61">
        <v>0.0</v>
      </c>
      <c r="AA201" s="61">
        <v>0.0</v>
      </c>
      <c r="AB201" s="61">
        <v>6.333333333333333</v>
      </c>
      <c r="AC201" s="61">
        <v>3.6666666666666665</v>
      </c>
      <c r="AD201" s="61">
        <v>43.666666666666664</v>
      </c>
      <c r="AE201" s="61">
        <v>0.3333333333333333</v>
      </c>
      <c r="AF201" s="61">
        <v>0.6666666666666666</v>
      </c>
      <c r="AG201" s="61">
        <v>1.0</v>
      </c>
      <c r="AH201" s="61">
        <v>0.0</v>
      </c>
      <c r="AI201" s="61">
        <v>0.0</v>
      </c>
      <c r="AJ201" s="61">
        <v>0.0</v>
      </c>
    </row>
    <row r="202">
      <c r="B202" s="29" t="str">
        <f>'LocationSite Details'!A27&amp;"_"&amp;'LocationSite Details'!B27&amp;"_"&amp;'LocationSite Details'!I27</f>
        <v>Plasmics_27_Noveleta Beach</v>
      </c>
      <c r="C202" s="29">
        <f>'LocationSite Details'!F27</f>
        <v>14.441062</v>
      </c>
      <c r="D202" s="29">
        <f>'LocationSite Details'!G27</f>
        <v>120.874678</v>
      </c>
      <c r="G202" s="28">
        <v>3.0</v>
      </c>
      <c r="H202" s="61">
        <v>82.0</v>
      </c>
      <c r="I202" s="61">
        <v>13.333333333333334</v>
      </c>
      <c r="J202" s="61">
        <v>0.0</v>
      </c>
      <c r="K202" s="61">
        <v>3.6666666666666665</v>
      </c>
      <c r="L202" s="61">
        <v>0.6666666666666666</v>
      </c>
      <c r="M202" s="61">
        <v>2.0</v>
      </c>
      <c r="N202" s="61">
        <v>85.66666666666667</v>
      </c>
      <c r="O202" s="61">
        <v>152.33333333333334</v>
      </c>
      <c r="P202" s="61">
        <v>0.6666666666666666</v>
      </c>
      <c r="Q202" s="61">
        <v>16.0</v>
      </c>
      <c r="R202" s="61">
        <v>178.66666666666666</v>
      </c>
      <c r="S202" s="61">
        <v>0.0</v>
      </c>
      <c r="T202" s="61">
        <v>1.0</v>
      </c>
      <c r="U202" s="61">
        <v>10.333333333333334</v>
      </c>
      <c r="V202" s="61">
        <v>28.333333333333332</v>
      </c>
      <c r="W202" s="61">
        <v>0.0</v>
      </c>
      <c r="X202" s="61">
        <v>0.0</v>
      </c>
      <c r="Y202" s="61">
        <v>3.0</v>
      </c>
      <c r="Z202" s="61">
        <v>0.0</v>
      </c>
      <c r="AA202" s="61">
        <v>12.0</v>
      </c>
      <c r="AB202" s="61">
        <v>62.666666666666664</v>
      </c>
      <c r="AC202" s="61">
        <v>7.333333333333333</v>
      </c>
      <c r="AD202" s="61">
        <v>170.0</v>
      </c>
      <c r="AE202" s="61">
        <v>0.6666666666666666</v>
      </c>
      <c r="AF202" s="61">
        <v>0.0</v>
      </c>
      <c r="AG202" s="61">
        <v>0.6666666666666666</v>
      </c>
      <c r="AH202" s="61">
        <v>7.666666666666667</v>
      </c>
      <c r="AI202" s="61">
        <v>0.0</v>
      </c>
      <c r="AJ202" s="61">
        <v>0.0</v>
      </c>
    </row>
    <row r="203">
      <c r="B203" s="29" t="str">
        <f>'LocationSite Details'!A28&amp;"_"&amp;'LocationSite Details'!B28&amp;"_"&amp;'LocationSite Details'!I28</f>
        <v>Plasmics_28_Noveleta Mangrove</v>
      </c>
      <c r="C203" s="29">
        <f>'LocationSite Details'!F28</f>
        <v>14.453466</v>
      </c>
      <c r="D203" s="29">
        <f>'LocationSite Details'!G28</f>
        <v>120.887741</v>
      </c>
      <c r="G203" s="28">
        <v>3.0</v>
      </c>
      <c r="H203" s="61">
        <v>10.333333333333334</v>
      </c>
      <c r="I203" s="61">
        <v>4.0</v>
      </c>
      <c r="J203" s="61">
        <v>0.0</v>
      </c>
      <c r="K203" s="61">
        <v>2.6666666666666665</v>
      </c>
      <c r="L203" s="61">
        <v>0.0</v>
      </c>
      <c r="M203" s="61">
        <v>0.0</v>
      </c>
      <c r="N203" s="61">
        <v>8.666666666666666</v>
      </c>
      <c r="O203" s="61">
        <v>12.333333333333334</v>
      </c>
      <c r="P203" s="61">
        <v>4.666666666666667</v>
      </c>
      <c r="Q203" s="61">
        <v>16.666666666666668</v>
      </c>
      <c r="R203" s="61">
        <v>436.0</v>
      </c>
      <c r="S203" s="61">
        <v>8.0</v>
      </c>
      <c r="T203" s="61">
        <v>0.3333333333333333</v>
      </c>
      <c r="U203" s="61">
        <v>1.6666666666666667</v>
      </c>
      <c r="V203" s="61">
        <v>2.0</v>
      </c>
      <c r="W203" s="61">
        <v>0.0</v>
      </c>
      <c r="X203" s="61">
        <v>0.0</v>
      </c>
      <c r="Y203" s="61">
        <v>0.6666666666666666</v>
      </c>
      <c r="Z203" s="61">
        <v>0.0</v>
      </c>
      <c r="AA203" s="61">
        <v>0.3333333333333333</v>
      </c>
      <c r="AB203" s="61">
        <v>7.333333333333333</v>
      </c>
      <c r="AC203" s="61">
        <v>57.5</v>
      </c>
      <c r="AD203" s="61">
        <v>49.666666666666664</v>
      </c>
      <c r="AE203" s="61">
        <v>0.0</v>
      </c>
      <c r="AF203" s="61">
        <v>0.0</v>
      </c>
      <c r="AG203" s="61">
        <v>0.3333333333333333</v>
      </c>
      <c r="AH203" s="61">
        <v>0.0</v>
      </c>
      <c r="AI203" s="61">
        <v>0.0</v>
      </c>
      <c r="AJ203" s="61">
        <v>0.0</v>
      </c>
    </row>
    <row r="204">
      <c r="B204" s="29" t="str">
        <f>'LocationSite Details'!A29&amp;"_"&amp;'LocationSite Details'!B29&amp;"_"&amp;'LocationSite Details'!I29</f>
        <v>Plasmics_29_LPPCHEA Mangrove</v>
      </c>
      <c r="C204" s="29">
        <f>'LocationSite Details'!F29</f>
        <v>14.502253</v>
      </c>
      <c r="D204" s="29">
        <f>'LocationSite Details'!G29</f>
        <v>120.983247</v>
      </c>
      <c r="G204" s="28">
        <v>3.0</v>
      </c>
      <c r="H204" s="61">
        <v>45.5</v>
      </c>
      <c r="I204" s="61">
        <v>5.5</v>
      </c>
      <c r="J204" s="61">
        <v>0.0</v>
      </c>
      <c r="K204" s="61">
        <v>1.5</v>
      </c>
      <c r="L204" s="61">
        <v>0.0</v>
      </c>
      <c r="M204" s="61">
        <v>0.0</v>
      </c>
      <c r="N204" s="61">
        <v>52.0</v>
      </c>
      <c r="O204" s="61">
        <v>53.0</v>
      </c>
      <c r="P204" s="61">
        <v>1.5</v>
      </c>
      <c r="Q204" s="61">
        <v>223.5</v>
      </c>
      <c r="R204" s="61">
        <v>1760.5</v>
      </c>
      <c r="S204" s="61">
        <v>117.0</v>
      </c>
      <c r="T204" s="61">
        <v>0.0</v>
      </c>
      <c r="U204" s="61">
        <v>4.5</v>
      </c>
      <c r="V204" s="61">
        <v>0.0</v>
      </c>
      <c r="W204" s="61">
        <v>0.0</v>
      </c>
      <c r="X204" s="61">
        <v>0.0</v>
      </c>
      <c r="Y204" s="61">
        <v>5.0</v>
      </c>
      <c r="Z204" s="61">
        <v>0.0</v>
      </c>
      <c r="AA204" s="61">
        <v>0.5</v>
      </c>
      <c r="AB204" s="61">
        <v>18.5</v>
      </c>
      <c r="AC204" s="61">
        <v>452.5</v>
      </c>
      <c r="AD204" s="61">
        <v>108.5</v>
      </c>
      <c r="AE204" s="61">
        <v>0.0</v>
      </c>
      <c r="AF204" s="61">
        <v>0.0</v>
      </c>
      <c r="AG204" s="61">
        <v>0.5</v>
      </c>
      <c r="AH204" s="61">
        <v>2.0</v>
      </c>
      <c r="AI204" s="61">
        <v>0.0</v>
      </c>
      <c r="AJ204" s="61">
        <v>0.0</v>
      </c>
    </row>
    <row r="205">
      <c r="B205" s="29" t="str">
        <f>'LocationSite Details'!A30&amp;"_"&amp;'LocationSite Details'!B30&amp;"_"&amp;'LocationSite Details'!I30</f>
        <v>Plasmics_30_LPPCHEA Beach</v>
      </c>
      <c r="C205" s="29">
        <f>'LocationSite Details'!F30</f>
        <v>14.496392</v>
      </c>
      <c r="D205" s="29">
        <f>'LocationSite Details'!G30</f>
        <v>120.981632</v>
      </c>
      <c r="G205" s="28">
        <v>3.0</v>
      </c>
      <c r="H205" s="61">
        <v>90.33333333333333</v>
      </c>
      <c r="I205" s="61">
        <v>15.666666666666666</v>
      </c>
      <c r="J205" s="61">
        <v>0.0</v>
      </c>
      <c r="K205" s="61">
        <v>3.3333333333333335</v>
      </c>
      <c r="L205" s="61">
        <v>0.3333333333333333</v>
      </c>
      <c r="M205" s="61">
        <v>0.6666666666666666</v>
      </c>
      <c r="N205" s="61">
        <v>70.0</v>
      </c>
      <c r="O205" s="61">
        <v>24.333333333333332</v>
      </c>
      <c r="P205" s="61">
        <v>7.0</v>
      </c>
      <c r="Q205" s="61">
        <v>103.66666666666667</v>
      </c>
      <c r="R205" s="61">
        <v>571.0</v>
      </c>
      <c r="S205" s="61">
        <v>14.333333333333334</v>
      </c>
      <c r="T205" s="61">
        <v>0.0</v>
      </c>
      <c r="U205" s="61">
        <v>9.666666666666666</v>
      </c>
      <c r="V205" s="61">
        <v>5.666666666666667</v>
      </c>
      <c r="W205" s="61">
        <v>0.0</v>
      </c>
      <c r="X205" s="61">
        <v>0.0</v>
      </c>
      <c r="Y205" s="61">
        <v>0.6666666666666666</v>
      </c>
      <c r="Z205" s="61">
        <v>0.0</v>
      </c>
      <c r="AA205" s="61">
        <v>1.0</v>
      </c>
      <c r="AB205" s="61">
        <v>38.666666666666664</v>
      </c>
      <c r="AC205" s="61">
        <v>7.666666666666667</v>
      </c>
      <c r="AD205" s="61">
        <v>334.0</v>
      </c>
      <c r="AE205" s="61">
        <v>0.0</v>
      </c>
      <c r="AF205" s="61">
        <v>0.0</v>
      </c>
      <c r="AG205" s="61">
        <v>3.6666666666666665</v>
      </c>
      <c r="AH205" s="61">
        <v>6.333333333333333</v>
      </c>
      <c r="AI205" s="61">
        <v>0.0</v>
      </c>
      <c r="AJ205" s="62">
        <v>0.333333333</v>
      </c>
    </row>
    <row r="206">
      <c r="B206" s="29" t="str">
        <f>'LocationSite Details'!A31&amp;"_"&amp;'LocationSite Details'!B31&amp;"_"&amp;'LocationSite Details'!I31</f>
        <v>Plasmics_31_Baseco</v>
      </c>
      <c r="C206" s="29">
        <f>'LocationSite Details'!F31</f>
        <v>14.589338</v>
      </c>
      <c r="D206" s="29">
        <f>'LocationSite Details'!G31</f>
        <v>120.955454</v>
      </c>
      <c r="G206" s="28">
        <v>3.0</v>
      </c>
      <c r="H206" s="61">
        <v>1.333333333</v>
      </c>
      <c r="I206" s="61">
        <v>0.6666666667</v>
      </c>
      <c r="J206" s="61">
        <v>0.0</v>
      </c>
      <c r="K206" s="61">
        <v>21.0</v>
      </c>
      <c r="L206" s="61">
        <v>0.0</v>
      </c>
      <c r="M206" s="61">
        <v>1.0</v>
      </c>
      <c r="N206" s="61">
        <v>413.6666667</v>
      </c>
      <c r="O206" s="61">
        <v>2.0</v>
      </c>
      <c r="P206" s="61">
        <v>1.333333333</v>
      </c>
      <c r="Q206" s="61">
        <v>40.66666667</v>
      </c>
      <c r="R206" s="61">
        <v>255.6666667</v>
      </c>
      <c r="S206" s="61">
        <v>3.333333333</v>
      </c>
      <c r="T206" s="61">
        <v>4.333333333</v>
      </c>
      <c r="U206" s="61">
        <v>25.333333333333332</v>
      </c>
      <c r="V206" s="61">
        <v>5.333333333</v>
      </c>
      <c r="W206" s="61">
        <v>0.0</v>
      </c>
      <c r="X206" s="61">
        <v>0.0</v>
      </c>
      <c r="Y206" s="61">
        <v>0.0</v>
      </c>
      <c r="Z206" s="61">
        <v>0.0</v>
      </c>
      <c r="AA206" s="61">
        <v>7.333333333</v>
      </c>
      <c r="AB206" s="61">
        <v>92.66666666666667</v>
      </c>
      <c r="AC206" s="61">
        <v>68.66666667</v>
      </c>
      <c r="AD206" s="61">
        <v>379.0</v>
      </c>
      <c r="AE206" s="61">
        <v>0.0</v>
      </c>
      <c r="AF206" s="61">
        <v>0.0</v>
      </c>
      <c r="AG206" s="61">
        <v>1.333333333</v>
      </c>
      <c r="AH206" s="61">
        <v>8.0</v>
      </c>
      <c r="AI206" s="61">
        <v>0.0</v>
      </c>
      <c r="AJ206" s="61">
        <v>0.0</v>
      </c>
    </row>
    <row r="207">
      <c r="B207" s="29" t="str">
        <f>'LocationSite Details'!A32&amp;"_"&amp;'LocationSite Details'!B32&amp;"_"&amp;'LocationSite Details'!I32</f>
        <v>Plasmics_32_Berong</v>
      </c>
      <c r="C207" s="29">
        <f>'LocationSite Details'!F32</f>
        <v>9.5222</v>
      </c>
      <c r="D207" s="29">
        <f>'LocationSite Details'!G32</f>
        <v>118.271867</v>
      </c>
      <c r="F207" s="28"/>
    </row>
    <row r="208">
      <c r="B208" s="29" t="str">
        <f>'LocationSite Details'!A33&amp;"_"&amp;'LocationSite Details'!B33&amp;"_"&amp;'LocationSite Details'!I33</f>
        <v>Plasmics_33_Central Berong</v>
      </c>
      <c r="C208" s="29">
        <f>'LocationSite Details'!F33</f>
        <v>9.4537</v>
      </c>
      <c r="D208" s="29">
        <f>'LocationSite Details'!G33</f>
        <v>118.194633</v>
      </c>
      <c r="G208" s="28">
        <f t="shared" ref="G208:G237" si="23">SUM(H208:AJ208)</f>
        <v>1187</v>
      </c>
      <c r="H208" s="21">
        <f t="shared" ref="H208:AJ208" si="22">round($G177*H177,0)</f>
        <v>5</v>
      </c>
      <c r="I208" s="21">
        <f t="shared" si="22"/>
        <v>2</v>
      </c>
      <c r="J208" s="21">
        <f t="shared" si="22"/>
        <v>0</v>
      </c>
      <c r="K208" s="21">
        <f t="shared" si="22"/>
        <v>4</v>
      </c>
      <c r="L208" s="21">
        <f t="shared" si="22"/>
        <v>0</v>
      </c>
      <c r="M208" s="21">
        <f t="shared" si="22"/>
        <v>0</v>
      </c>
      <c r="N208" s="21">
        <f t="shared" si="22"/>
        <v>6</v>
      </c>
      <c r="O208" s="21">
        <f t="shared" si="22"/>
        <v>7</v>
      </c>
      <c r="P208" s="21">
        <f t="shared" si="22"/>
        <v>0</v>
      </c>
      <c r="Q208" s="21">
        <f t="shared" si="22"/>
        <v>13</v>
      </c>
      <c r="R208" s="21">
        <f t="shared" si="22"/>
        <v>30</v>
      </c>
      <c r="S208" s="21">
        <f t="shared" si="22"/>
        <v>17</v>
      </c>
      <c r="T208" s="21">
        <f t="shared" si="22"/>
        <v>6</v>
      </c>
      <c r="U208" s="21">
        <f t="shared" si="22"/>
        <v>5</v>
      </c>
      <c r="V208" s="21">
        <f t="shared" si="22"/>
        <v>82</v>
      </c>
      <c r="W208" s="21">
        <f t="shared" si="22"/>
        <v>3</v>
      </c>
      <c r="X208" s="21">
        <f t="shared" si="22"/>
        <v>160</v>
      </c>
      <c r="Y208" s="21">
        <f t="shared" si="22"/>
        <v>12</v>
      </c>
      <c r="Z208" s="21">
        <f t="shared" si="22"/>
        <v>0</v>
      </c>
      <c r="AA208" s="21">
        <f t="shared" si="22"/>
        <v>1</v>
      </c>
      <c r="AB208" s="21">
        <f t="shared" si="22"/>
        <v>13</v>
      </c>
      <c r="AC208" s="21">
        <f t="shared" si="22"/>
        <v>56</v>
      </c>
      <c r="AD208" s="21">
        <f t="shared" si="22"/>
        <v>690</v>
      </c>
      <c r="AE208" s="21">
        <f t="shared" si="22"/>
        <v>75</v>
      </c>
      <c r="AF208" s="21">
        <f t="shared" si="22"/>
        <v>0</v>
      </c>
      <c r="AG208" s="21">
        <f t="shared" si="22"/>
        <v>0</v>
      </c>
      <c r="AH208" s="21">
        <f t="shared" si="22"/>
        <v>0</v>
      </c>
      <c r="AI208" s="21">
        <f t="shared" si="22"/>
        <v>0</v>
      </c>
      <c r="AJ208" s="21">
        <f t="shared" si="22"/>
        <v>0</v>
      </c>
    </row>
    <row r="209">
      <c r="B209" s="29" t="str">
        <f>'LocationSite Details'!A34&amp;"_"&amp;'LocationSite Details'!B34&amp;"_"&amp;'LocationSite Details'!I34</f>
        <v>Plasmics_34_Suwangan</v>
      </c>
      <c r="C209" s="29">
        <f>'LocationSite Details'!F34</f>
        <v>9.1914</v>
      </c>
      <c r="D209" s="29">
        <f>'LocationSite Details'!G34</f>
        <v>117.830533</v>
      </c>
      <c r="G209" s="28">
        <f t="shared" si="23"/>
        <v>233</v>
      </c>
      <c r="H209" s="21">
        <f t="shared" ref="H209:AJ209" si="24">round($G178*H178,0)</f>
        <v>35</v>
      </c>
      <c r="I209" s="21">
        <f t="shared" si="24"/>
        <v>8</v>
      </c>
      <c r="J209" s="21">
        <f t="shared" si="24"/>
        <v>0</v>
      </c>
      <c r="K209" s="21">
        <f t="shared" si="24"/>
        <v>28</v>
      </c>
      <c r="L209" s="21">
        <f t="shared" si="24"/>
        <v>0</v>
      </c>
      <c r="M209" s="21">
        <f t="shared" si="24"/>
        <v>0</v>
      </c>
      <c r="N209" s="21">
        <f t="shared" si="24"/>
        <v>2</v>
      </c>
      <c r="O209" s="21">
        <f t="shared" si="24"/>
        <v>12</v>
      </c>
      <c r="P209" s="21">
        <f t="shared" si="24"/>
        <v>6</v>
      </c>
      <c r="Q209" s="21">
        <f t="shared" si="24"/>
        <v>2</v>
      </c>
      <c r="R209" s="21">
        <f t="shared" si="24"/>
        <v>21</v>
      </c>
      <c r="S209" s="21">
        <f t="shared" si="24"/>
        <v>1</v>
      </c>
      <c r="T209" s="21">
        <f t="shared" si="24"/>
        <v>11</v>
      </c>
      <c r="U209" s="21">
        <f t="shared" si="24"/>
        <v>4</v>
      </c>
      <c r="V209" s="21">
        <f t="shared" si="24"/>
        <v>9</v>
      </c>
      <c r="W209" s="21">
        <f t="shared" si="24"/>
        <v>5</v>
      </c>
      <c r="X209" s="21">
        <f t="shared" si="24"/>
        <v>3</v>
      </c>
      <c r="Y209" s="21">
        <f t="shared" si="24"/>
        <v>0</v>
      </c>
      <c r="Z209" s="21">
        <f t="shared" si="24"/>
        <v>1</v>
      </c>
      <c r="AA209" s="21">
        <f t="shared" si="24"/>
        <v>4</v>
      </c>
      <c r="AB209" s="21">
        <f t="shared" si="24"/>
        <v>36</v>
      </c>
      <c r="AC209" s="21">
        <f t="shared" si="24"/>
        <v>23</v>
      </c>
      <c r="AD209" s="21">
        <f t="shared" si="24"/>
        <v>14</v>
      </c>
      <c r="AE209" s="21">
        <f t="shared" si="24"/>
        <v>8</v>
      </c>
      <c r="AF209" s="21">
        <f t="shared" si="24"/>
        <v>0</v>
      </c>
      <c r="AG209" s="21">
        <f t="shared" si="24"/>
        <v>0</v>
      </c>
      <c r="AH209" s="21">
        <f t="shared" si="24"/>
        <v>0</v>
      </c>
      <c r="AI209" s="21">
        <f t="shared" si="24"/>
        <v>0</v>
      </c>
      <c r="AJ209" s="21">
        <f t="shared" si="24"/>
        <v>0</v>
      </c>
    </row>
    <row r="210">
      <c r="B210" s="29" t="str">
        <f>'LocationSite Details'!A35&amp;"_"&amp;'LocationSite Details'!B35&amp;"_"&amp;'LocationSite Details'!I35</f>
        <v>Plasmics_35_Calbit Beach</v>
      </c>
      <c r="C210" s="29">
        <f>'LocationSite Details'!F35</f>
        <v>9.09505</v>
      </c>
      <c r="D210" s="29">
        <f>'LocationSite Details'!G35</f>
        <v>117.758983</v>
      </c>
      <c r="G210" s="28">
        <f t="shared" si="23"/>
        <v>110</v>
      </c>
      <c r="H210" s="21">
        <f t="shared" ref="H210:AJ210" si="25">round($G179*H179,0)</f>
        <v>5</v>
      </c>
      <c r="I210" s="21">
        <f t="shared" si="25"/>
        <v>0</v>
      </c>
      <c r="J210" s="21">
        <f t="shared" si="25"/>
        <v>0</v>
      </c>
      <c r="K210" s="21">
        <f t="shared" si="25"/>
        <v>3</v>
      </c>
      <c r="L210" s="21">
        <f t="shared" si="25"/>
        <v>0</v>
      </c>
      <c r="M210" s="21">
        <f t="shared" si="25"/>
        <v>0</v>
      </c>
      <c r="N210" s="21">
        <f t="shared" si="25"/>
        <v>0</v>
      </c>
      <c r="O210" s="21">
        <f t="shared" si="25"/>
        <v>1</v>
      </c>
      <c r="P210" s="21">
        <f t="shared" si="25"/>
        <v>0</v>
      </c>
      <c r="Q210" s="21">
        <f t="shared" si="25"/>
        <v>6</v>
      </c>
      <c r="R210" s="21">
        <f t="shared" si="25"/>
        <v>40</v>
      </c>
      <c r="S210" s="21">
        <f t="shared" si="25"/>
        <v>4</v>
      </c>
      <c r="T210" s="21">
        <f t="shared" si="25"/>
        <v>0</v>
      </c>
      <c r="U210" s="21">
        <f t="shared" si="25"/>
        <v>1</v>
      </c>
      <c r="V210" s="21">
        <f t="shared" si="25"/>
        <v>27</v>
      </c>
      <c r="W210" s="21">
        <f t="shared" si="25"/>
        <v>2</v>
      </c>
      <c r="X210" s="21">
        <f t="shared" si="25"/>
        <v>8</v>
      </c>
      <c r="Y210" s="21">
        <f t="shared" si="25"/>
        <v>2</v>
      </c>
      <c r="Z210" s="21">
        <f t="shared" si="25"/>
        <v>0</v>
      </c>
      <c r="AA210" s="21">
        <f t="shared" si="25"/>
        <v>0</v>
      </c>
      <c r="AB210" s="21">
        <f t="shared" si="25"/>
        <v>2</v>
      </c>
      <c r="AC210" s="21">
        <f t="shared" si="25"/>
        <v>6</v>
      </c>
      <c r="AD210" s="21">
        <f t="shared" si="25"/>
        <v>0</v>
      </c>
      <c r="AE210" s="21">
        <f t="shared" si="25"/>
        <v>3</v>
      </c>
      <c r="AF210" s="21">
        <f t="shared" si="25"/>
        <v>0</v>
      </c>
      <c r="AG210" s="21">
        <f t="shared" si="25"/>
        <v>0</v>
      </c>
      <c r="AH210" s="21">
        <f t="shared" si="25"/>
        <v>0</v>
      </c>
      <c r="AI210" s="21">
        <f t="shared" si="25"/>
        <v>0</v>
      </c>
      <c r="AJ210" s="21">
        <f t="shared" si="25"/>
        <v>0</v>
      </c>
    </row>
    <row r="211">
      <c r="B211" s="29" t="str">
        <f>'LocationSite Details'!A36&amp;"_"&amp;'LocationSite Details'!B36&amp;"_"&amp;'LocationSite Details'!I36</f>
        <v>Plasmics_36_Latud</v>
      </c>
      <c r="C211" s="29">
        <f>'LocationSite Details'!F36</f>
        <v>8.669833</v>
      </c>
      <c r="D211" s="29">
        <f>'LocationSite Details'!G36</f>
        <v>117.316433</v>
      </c>
      <c r="G211" s="28">
        <f t="shared" si="23"/>
        <v>352</v>
      </c>
      <c r="H211" s="21">
        <f t="shared" ref="H211:AJ211" si="26">round($G180*H180,0)</f>
        <v>7</v>
      </c>
      <c r="I211" s="21">
        <f t="shared" si="26"/>
        <v>6</v>
      </c>
      <c r="J211" s="21">
        <f t="shared" si="26"/>
        <v>0</v>
      </c>
      <c r="K211" s="21">
        <f t="shared" si="26"/>
        <v>12</v>
      </c>
      <c r="L211" s="21">
        <f t="shared" si="26"/>
        <v>0</v>
      </c>
      <c r="M211" s="21">
        <f t="shared" si="26"/>
        <v>0</v>
      </c>
      <c r="N211" s="21">
        <f t="shared" si="26"/>
        <v>1</v>
      </c>
      <c r="O211" s="21">
        <f t="shared" si="26"/>
        <v>6</v>
      </c>
      <c r="P211" s="21">
        <f t="shared" si="26"/>
        <v>1</v>
      </c>
      <c r="Q211" s="21">
        <f t="shared" si="26"/>
        <v>0</v>
      </c>
      <c r="R211" s="21">
        <f t="shared" si="26"/>
        <v>85</v>
      </c>
      <c r="S211" s="21">
        <f t="shared" si="26"/>
        <v>1</v>
      </c>
      <c r="T211" s="21">
        <f t="shared" si="26"/>
        <v>4</v>
      </c>
      <c r="U211" s="21">
        <f t="shared" si="26"/>
        <v>1</v>
      </c>
      <c r="V211" s="21">
        <f t="shared" si="26"/>
        <v>14</v>
      </c>
      <c r="W211" s="21">
        <f t="shared" si="26"/>
        <v>0</v>
      </c>
      <c r="X211" s="21">
        <f t="shared" si="26"/>
        <v>39</v>
      </c>
      <c r="Y211" s="21">
        <f t="shared" si="26"/>
        <v>0</v>
      </c>
      <c r="Z211" s="21">
        <f t="shared" si="26"/>
        <v>12</v>
      </c>
      <c r="AA211" s="21">
        <f t="shared" si="26"/>
        <v>33</v>
      </c>
      <c r="AB211" s="21">
        <f t="shared" si="26"/>
        <v>15</v>
      </c>
      <c r="AC211" s="21">
        <f t="shared" si="26"/>
        <v>58</v>
      </c>
      <c r="AD211" s="21">
        <f t="shared" si="26"/>
        <v>29</v>
      </c>
      <c r="AE211" s="21">
        <f t="shared" si="26"/>
        <v>20</v>
      </c>
      <c r="AF211" s="21">
        <f t="shared" si="26"/>
        <v>0</v>
      </c>
      <c r="AG211" s="21">
        <f t="shared" si="26"/>
        <v>0</v>
      </c>
      <c r="AH211" s="21">
        <f t="shared" si="26"/>
        <v>8</v>
      </c>
      <c r="AI211" s="21">
        <f t="shared" si="26"/>
        <v>0</v>
      </c>
      <c r="AJ211" s="21">
        <f t="shared" si="26"/>
        <v>0</v>
      </c>
    </row>
    <row r="212">
      <c r="B212" s="29" t="str">
        <f>'LocationSite Details'!A37&amp;"_"&amp;'LocationSite Details'!B37&amp;"_"&amp;'LocationSite Details'!I37</f>
        <v>Plasmics_37_Candawaga</v>
      </c>
      <c r="C212" s="29">
        <f>'LocationSite Details'!F37</f>
        <v>8.890717</v>
      </c>
      <c r="D212" s="29">
        <f>'LocationSite Details'!G37</f>
        <v>117.49555</v>
      </c>
      <c r="G212" s="28">
        <f t="shared" si="23"/>
        <v>687</v>
      </c>
      <c r="H212" s="21">
        <f t="shared" ref="H212:AJ212" si="27">round($G181*H181,0)</f>
        <v>30</v>
      </c>
      <c r="I212" s="21">
        <f t="shared" si="27"/>
        <v>11</v>
      </c>
      <c r="J212" s="21">
        <f t="shared" si="27"/>
        <v>0</v>
      </c>
      <c r="K212" s="21">
        <f t="shared" si="27"/>
        <v>57</v>
      </c>
      <c r="L212" s="21">
        <f t="shared" si="27"/>
        <v>0</v>
      </c>
      <c r="M212" s="21">
        <f t="shared" si="27"/>
        <v>2</v>
      </c>
      <c r="N212" s="21">
        <f t="shared" si="27"/>
        <v>10</v>
      </c>
      <c r="O212" s="21">
        <f t="shared" si="27"/>
        <v>18</v>
      </c>
      <c r="P212" s="21">
        <f t="shared" si="27"/>
        <v>0</v>
      </c>
      <c r="Q212" s="21">
        <f t="shared" si="27"/>
        <v>2</v>
      </c>
      <c r="R212" s="21">
        <f t="shared" si="27"/>
        <v>101</v>
      </c>
      <c r="S212" s="21">
        <f t="shared" si="27"/>
        <v>0</v>
      </c>
      <c r="T212" s="21">
        <f t="shared" si="27"/>
        <v>1</v>
      </c>
      <c r="U212" s="21">
        <f t="shared" si="27"/>
        <v>38</v>
      </c>
      <c r="V212" s="21">
        <f t="shared" si="27"/>
        <v>206</v>
      </c>
      <c r="W212" s="21">
        <f t="shared" si="27"/>
        <v>0</v>
      </c>
      <c r="X212" s="21">
        <f t="shared" si="27"/>
        <v>15</v>
      </c>
      <c r="Y212" s="21">
        <f t="shared" si="27"/>
        <v>10</v>
      </c>
      <c r="Z212" s="21">
        <f t="shared" si="27"/>
        <v>0</v>
      </c>
      <c r="AA212" s="21">
        <f t="shared" si="27"/>
        <v>12</v>
      </c>
      <c r="AB212" s="21">
        <f t="shared" si="27"/>
        <v>48</v>
      </c>
      <c r="AC212" s="21">
        <f t="shared" si="27"/>
        <v>57</v>
      </c>
      <c r="AD212" s="21">
        <f t="shared" si="27"/>
        <v>58</v>
      </c>
      <c r="AE212" s="21">
        <f t="shared" si="27"/>
        <v>2</v>
      </c>
      <c r="AF212" s="21">
        <f t="shared" si="27"/>
        <v>0</v>
      </c>
      <c r="AG212" s="21">
        <f t="shared" si="27"/>
        <v>2</v>
      </c>
      <c r="AH212" s="21">
        <f t="shared" si="27"/>
        <v>7</v>
      </c>
      <c r="AI212" s="21">
        <f t="shared" si="27"/>
        <v>0</v>
      </c>
      <c r="AJ212" s="21">
        <f t="shared" si="27"/>
        <v>0</v>
      </c>
    </row>
    <row r="213">
      <c r="B213" s="29" t="str">
        <f>'LocationSite Details'!A38&amp;"_"&amp;'LocationSite Details'!B38&amp;"_"&amp;'LocationSite Details'!I38</f>
        <v>Plasmics_38_Candawaga</v>
      </c>
      <c r="C213" s="29">
        <f>'LocationSite Details'!F38</f>
        <v>8.890467</v>
      </c>
      <c r="D213" s="29">
        <f>'LocationSite Details'!G38</f>
        <v>117.494533</v>
      </c>
      <c r="G213" s="28">
        <f t="shared" si="23"/>
        <v>727</v>
      </c>
      <c r="H213" s="21">
        <f t="shared" ref="H213:AJ213" si="28">round($G182*H182,0)</f>
        <v>55</v>
      </c>
      <c r="I213" s="21">
        <f t="shared" si="28"/>
        <v>31</v>
      </c>
      <c r="J213" s="21">
        <f t="shared" si="28"/>
        <v>1</v>
      </c>
      <c r="K213" s="21">
        <f t="shared" si="28"/>
        <v>8</v>
      </c>
      <c r="L213" s="21">
        <f t="shared" si="28"/>
        <v>2</v>
      </c>
      <c r="M213" s="21">
        <f t="shared" si="28"/>
        <v>2</v>
      </c>
      <c r="N213" s="21">
        <f t="shared" si="28"/>
        <v>4</v>
      </c>
      <c r="O213" s="21">
        <f t="shared" si="28"/>
        <v>15</v>
      </c>
      <c r="P213" s="21">
        <f t="shared" si="28"/>
        <v>4</v>
      </c>
      <c r="Q213" s="21">
        <f t="shared" si="28"/>
        <v>47</v>
      </c>
      <c r="R213" s="21">
        <f t="shared" si="28"/>
        <v>236</v>
      </c>
      <c r="S213" s="21">
        <f t="shared" si="28"/>
        <v>5</v>
      </c>
      <c r="T213" s="21">
        <f t="shared" si="28"/>
        <v>2</v>
      </c>
      <c r="U213" s="21">
        <f t="shared" si="28"/>
        <v>8</v>
      </c>
      <c r="V213" s="21">
        <f t="shared" si="28"/>
        <v>34</v>
      </c>
      <c r="W213" s="21">
        <f t="shared" si="28"/>
        <v>1</v>
      </c>
      <c r="X213" s="21">
        <f t="shared" si="28"/>
        <v>10</v>
      </c>
      <c r="Y213" s="21">
        <f t="shared" si="28"/>
        <v>4</v>
      </c>
      <c r="Z213" s="21">
        <f t="shared" si="28"/>
        <v>0</v>
      </c>
      <c r="AA213" s="21">
        <f t="shared" si="28"/>
        <v>1</v>
      </c>
      <c r="AB213" s="21">
        <f t="shared" si="28"/>
        <v>24</v>
      </c>
      <c r="AC213" s="21">
        <f t="shared" si="28"/>
        <v>133</v>
      </c>
      <c r="AD213" s="21">
        <f t="shared" si="28"/>
        <v>94</v>
      </c>
      <c r="AE213" s="21">
        <f t="shared" si="28"/>
        <v>0</v>
      </c>
      <c r="AF213" s="21">
        <f t="shared" si="28"/>
        <v>0</v>
      </c>
      <c r="AG213" s="21">
        <f t="shared" si="28"/>
        <v>1</v>
      </c>
      <c r="AH213" s="21">
        <f t="shared" si="28"/>
        <v>5</v>
      </c>
      <c r="AI213" s="21">
        <f t="shared" si="28"/>
        <v>0</v>
      </c>
      <c r="AJ213" s="21">
        <f t="shared" si="28"/>
        <v>0</v>
      </c>
    </row>
    <row r="214">
      <c r="B214" s="29" t="str">
        <f>'LocationSite Details'!A39&amp;"_"&amp;'LocationSite Details'!B39&amp;"_"&amp;'LocationSite Details'!I39</f>
        <v>Plasmics_39_Malihud</v>
      </c>
      <c r="C214" s="29">
        <f>'LocationSite Details'!F39</f>
        <v>8.661833</v>
      </c>
      <c r="D214" s="29">
        <f>'LocationSite Details'!G39</f>
        <v>117.555833</v>
      </c>
      <c r="G214" s="28">
        <f t="shared" si="23"/>
        <v>114</v>
      </c>
      <c r="H214" s="21">
        <f t="shared" ref="H214:AJ214" si="29">round($G183*H183,0)</f>
        <v>6</v>
      </c>
      <c r="I214" s="21">
        <f t="shared" si="29"/>
        <v>2</v>
      </c>
      <c r="J214" s="21">
        <f t="shared" si="29"/>
        <v>0</v>
      </c>
      <c r="K214" s="21">
        <f t="shared" si="29"/>
        <v>10</v>
      </c>
      <c r="L214" s="21">
        <f t="shared" si="29"/>
        <v>0</v>
      </c>
      <c r="M214" s="21">
        <f t="shared" si="29"/>
        <v>1</v>
      </c>
      <c r="N214" s="21">
        <f t="shared" si="29"/>
        <v>3</v>
      </c>
      <c r="O214" s="21">
        <f t="shared" si="29"/>
        <v>0</v>
      </c>
      <c r="P214" s="21">
        <f t="shared" si="29"/>
        <v>0</v>
      </c>
      <c r="Q214" s="21">
        <f t="shared" si="29"/>
        <v>0</v>
      </c>
      <c r="R214" s="21">
        <f t="shared" si="29"/>
        <v>32</v>
      </c>
      <c r="S214" s="21">
        <f t="shared" si="29"/>
        <v>0</v>
      </c>
      <c r="T214" s="21">
        <f t="shared" si="29"/>
        <v>2</v>
      </c>
      <c r="U214" s="21">
        <f t="shared" si="29"/>
        <v>0</v>
      </c>
      <c r="V214" s="21">
        <f t="shared" si="29"/>
        <v>23</v>
      </c>
      <c r="W214" s="21">
        <f t="shared" si="29"/>
        <v>0</v>
      </c>
      <c r="X214" s="21">
        <f t="shared" si="29"/>
        <v>2</v>
      </c>
      <c r="Y214" s="21">
        <f t="shared" si="29"/>
        <v>1</v>
      </c>
      <c r="Z214" s="21">
        <f t="shared" si="29"/>
        <v>0</v>
      </c>
      <c r="AA214" s="21">
        <f t="shared" si="29"/>
        <v>1</v>
      </c>
      <c r="AB214" s="21">
        <f t="shared" si="29"/>
        <v>3</v>
      </c>
      <c r="AC214" s="21">
        <f t="shared" si="29"/>
        <v>23</v>
      </c>
      <c r="AD214" s="21">
        <f t="shared" si="29"/>
        <v>5</v>
      </c>
      <c r="AE214" s="21">
        <f t="shared" si="29"/>
        <v>0</v>
      </c>
      <c r="AF214" s="21">
        <f t="shared" si="29"/>
        <v>0</v>
      </c>
      <c r="AG214" s="21">
        <f t="shared" si="29"/>
        <v>0</v>
      </c>
      <c r="AH214" s="21">
        <f t="shared" si="29"/>
        <v>0</v>
      </c>
      <c r="AI214" s="21">
        <f t="shared" si="29"/>
        <v>0</v>
      </c>
      <c r="AJ214" s="21">
        <f t="shared" si="29"/>
        <v>0</v>
      </c>
    </row>
    <row r="215">
      <c r="B215" s="29" t="str">
        <f>'LocationSite Details'!A40&amp;"_"&amp;'LocationSite Details'!B40&amp;"_"&amp;'LocationSite Details'!I40</f>
        <v>Plasmics_40_Malis</v>
      </c>
      <c r="C215" s="29">
        <f>'LocationSite Details'!F40</f>
        <v>8.684833</v>
      </c>
      <c r="D215" s="29">
        <f>'LocationSite Details'!G40</f>
        <v>117.708367</v>
      </c>
      <c r="G215" s="28">
        <f t="shared" si="23"/>
        <v>54</v>
      </c>
      <c r="H215" s="21">
        <f t="shared" ref="H215:AJ215" si="30">round($G184*H184,0)</f>
        <v>2</v>
      </c>
      <c r="I215" s="21">
        <f t="shared" si="30"/>
        <v>0</v>
      </c>
      <c r="J215" s="21">
        <f t="shared" si="30"/>
        <v>0</v>
      </c>
      <c r="K215" s="21">
        <f t="shared" si="30"/>
        <v>1</v>
      </c>
      <c r="L215" s="21">
        <f t="shared" si="30"/>
        <v>0</v>
      </c>
      <c r="M215" s="21">
        <f t="shared" si="30"/>
        <v>0</v>
      </c>
      <c r="N215" s="21">
        <f t="shared" si="30"/>
        <v>1</v>
      </c>
      <c r="O215" s="21">
        <f t="shared" si="30"/>
        <v>0</v>
      </c>
      <c r="P215" s="21">
        <f t="shared" si="30"/>
        <v>0</v>
      </c>
      <c r="Q215" s="21">
        <f t="shared" si="30"/>
        <v>0</v>
      </c>
      <c r="R215" s="21">
        <f t="shared" si="30"/>
        <v>10</v>
      </c>
      <c r="S215" s="21">
        <f t="shared" si="30"/>
        <v>0</v>
      </c>
      <c r="T215" s="21">
        <f t="shared" si="30"/>
        <v>0</v>
      </c>
      <c r="U215" s="21">
        <f t="shared" si="30"/>
        <v>0</v>
      </c>
      <c r="V215" s="21">
        <f t="shared" si="30"/>
        <v>9</v>
      </c>
      <c r="W215" s="21">
        <f t="shared" si="30"/>
        <v>0</v>
      </c>
      <c r="X215" s="21">
        <f t="shared" si="30"/>
        <v>3</v>
      </c>
      <c r="Y215" s="21">
        <f t="shared" si="30"/>
        <v>5</v>
      </c>
      <c r="Z215" s="21">
        <f t="shared" si="30"/>
        <v>0</v>
      </c>
      <c r="AA215" s="21">
        <f t="shared" si="30"/>
        <v>0</v>
      </c>
      <c r="AB215" s="21">
        <f t="shared" si="30"/>
        <v>0</v>
      </c>
      <c r="AC215" s="21">
        <f t="shared" si="30"/>
        <v>14</v>
      </c>
      <c r="AD215" s="21">
        <f t="shared" si="30"/>
        <v>5</v>
      </c>
      <c r="AE215" s="21">
        <f t="shared" si="30"/>
        <v>2</v>
      </c>
      <c r="AF215" s="21">
        <f t="shared" si="30"/>
        <v>0</v>
      </c>
      <c r="AG215" s="21">
        <f t="shared" si="30"/>
        <v>0</v>
      </c>
      <c r="AH215" s="21">
        <f t="shared" si="30"/>
        <v>2</v>
      </c>
      <c r="AI215" s="21">
        <f t="shared" si="30"/>
        <v>0</v>
      </c>
      <c r="AJ215" s="21">
        <f t="shared" si="30"/>
        <v>0</v>
      </c>
    </row>
    <row r="216">
      <c r="B216" s="29" t="str">
        <f>'LocationSite Details'!A41&amp;"_"&amp;'LocationSite Details'!B41&amp;"_"&amp;'LocationSite Details'!I41</f>
        <v>Plasmics_41_Napsan</v>
      </c>
      <c r="C216" s="29">
        <f>'LocationSite Details'!F41</f>
        <v>9.726717</v>
      </c>
      <c r="D216" s="29">
        <f>'LocationSite Details'!G41</f>
        <v>118.455933</v>
      </c>
      <c r="G216" s="28">
        <f t="shared" si="23"/>
        <v>83</v>
      </c>
      <c r="H216" s="21">
        <f t="shared" ref="H216:AJ216" si="31">round($G185*H185,0)</f>
        <v>3</v>
      </c>
      <c r="I216" s="21">
        <f t="shared" si="31"/>
        <v>1</v>
      </c>
      <c r="J216" s="21">
        <f t="shared" si="31"/>
        <v>0</v>
      </c>
      <c r="K216" s="21">
        <f t="shared" si="31"/>
        <v>2</v>
      </c>
      <c r="L216" s="21">
        <f t="shared" si="31"/>
        <v>0</v>
      </c>
      <c r="M216" s="21">
        <f t="shared" si="31"/>
        <v>0</v>
      </c>
      <c r="N216" s="21">
        <f t="shared" si="31"/>
        <v>0</v>
      </c>
      <c r="O216" s="21">
        <f t="shared" si="31"/>
        <v>1</v>
      </c>
      <c r="P216" s="21">
        <f t="shared" si="31"/>
        <v>0</v>
      </c>
      <c r="Q216" s="21">
        <f t="shared" si="31"/>
        <v>0</v>
      </c>
      <c r="R216" s="21">
        <f t="shared" si="31"/>
        <v>12</v>
      </c>
      <c r="S216" s="21">
        <f t="shared" si="31"/>
        <v>0</v>
      </c>
      <c r="T216" s="21">
        <f t="shared" si="31"/>
        <v>1</v>
      </c>
      <c r="U216" s="21">
        <f t="shared" si="31"/>
        <v>1</v>
      </c>
      <c r="V216" s="21">
        <f t="shared" si="31"/>
        <v>10</v>
      </c>
      <c r="W216" s="21">
        <f t="shared" si="31"/>
        <v>0</v>
      </c>
      <c r="X216" s="21">
        <f t="shared" si="31"/>
        <v>21</v>
      </c>
      <c r="Y216" s="21">
        <f t="shared" si="31"/>
        <v>0</v>
      </c>
      <c r="Z216" s="21">
        <f t="shared" si="31"/>
        <v>0</v>
      </c>
      <c r="AA216" s="21">
        <f t="shared" si="31"/>
        <v>1</v>
      </c>
      <c r="AB216" s="21">
        <f t="shared" si="31"/>
        <v>1</v>
      </c>
      <c r="AC216" s="21">
        <f t="shared" si="31"/>
        <v>3</v>
      </c>
      <c r="AD216" s="21">
        <f t="shared" si="31"/>
        <v>13</v>
      </c>
      <c r="AE216" s="21">
        <f t="shared" si="31"/>
        <v>12</v>
      </c>
      <c r="AF216" s="21">
        <f t="shared" si="31"/>
        <v>0</v>
      </c>
      <c r="AG216" s="21">
        <f t="shared" si="31"/>
        <v>0</v>
      </c>
      <c r="AH216" s="21">
        <f t="shared" si="31"/>
        <v>1</v>
      </c>
      <c r="AI216" s="21">
        <f t="shared" si="31"/>
        <v>0</v>
      </c>
      <c r="AJ216" s="21">
        <f t="shared" si="31"/>
        <v>0</v>
      </c>
    </row>
    <row r="217">
      <c r="B217" s="29" t="str">
        <f>'LocationSite Details'!A42&amp;"_"&amp;'LocationSite Details'!B42&amp;"_"&amp;'LocationSite Details'!I42</f>
        <v>Plasmics_42_Sibaltan</v>
      </c>
      <c r="C217" s="29">
        <f>'LocationSite Details'!F42</f>
        <v>11.26065</v>
      </c>
      <c r="D217" s="29">
        <f>'LocationSite Details'!G42</f>
        <v>119.563583</v>
      </c>
      <c r="G217" s="28">
        <f t="shared" si="23"/>
        <v>1287</v>
      </c>
      <c r="H217" s="21">
        <f t="shared" ref="H217:AJ217" si="32">round($G186*H186,0)</f>
        <v>31</v>
      </c>
      <c r="I217" s="21">
        <f t="shared" si="32"/>
        <v>17</v>
      </c>
      <c r="J217" s="21">
        <f t="shared" si="32"/>
        <v>0</v>
      </c>
      <c r="K217" s="21">
        <f t="shared" si="32"/>
        <v>67</v>
      </c>
      <c r="L217" s="21">
        <f t="shared" si="32"/>
        <v>0</v>
      </c>
      <c r="M217" s="21">
        <f t="shared" si="32"/>
        <v>4</v>
      </c>
      <c r="N217" s="21">
        <f t="shared" si="32"/>
        <v>30</v>
      </c>
      <c r="O217" s="21">
        <f t="shared" si="32"/>
        <v>18</v>
      </c>
      <c r="P217" s="21">
        <f t="shared" si="32"/>
        <v>3</v>
      </c>
      <c r="Q217" s="21">
        <f t="shared" si="32"/>
        <v>25</v>
      </c>
      <c r="R217" s="21">
        <f t="shared" si="32"/>
        <v>100</v>
      </c>
      <c r="S217" s="21">
        <f t="shared" si="32"/>
        <v>0</v>
      </c>
      <c r="T217" s="21">
        <f t="shared" si="32"/>
        <v>68</v>
      </c>
      <c r="U217" s="21">
        <f t="shared" si="32"/>
        <v>30</v>
      </c>
      <c r="V217" s="21">
        <f t="shared" si="32"/>
        <v>92</v>
      </c>
      <c r="W217" s="21">
        <f t="shared" si="32"/>
        <v>2</v>
      </c>
      <c r="X217" s="21">
        <f t="shared" si="32"/>
        <v>429</v>
      </c>
      <c r="Y217" s="21">
        <f t="shared" si="32"/>
        <v>10</v>
      </c>
      <c r="Z217" s="21">
        <f t="shared" si="32"/>
        <v>3</v>
      </c>
      <c r="AA217" s="21">
        <f t="shared" si="32"/>
        <v>9</v>
      </c>
      <c r="AB217" s="21">
        <f t="shared" si="32"/>
        <v>151</v>
      </c>
      <c r="AC217" s="21">
        <f t="shared" si="32"/>
        <v>77</v>
      </c>
      <c r="AD217" s="21">
        <f t="shared" si="32"/>
        <v>91</v>
      </c>
      <c r="AE217" s="21">
        <f t="shared" si="32"/>
        <v>14</v>
      </c>
      <c r="AF217" s="21">
        <f t="shared" si="32"/>
        <v>6</v>
      </c>
      <c r="AG217" s="21">
        <f t="shared" si="32"/>
        <v>2</v>
      </c>
      <c r="AH217" s="21">
        <f t="shared" si="32"/>
        <v>7</v>
      </c>
      <c r="AI217" s="21">
        <f t="shared" si="32"/>
        <v>1</v>
      </c>
      <c r="AJ217" s="21">
        <f t="shared" si="32"/>
        <v>0</v>
      </c>
    </row>
    <row r="218">
      <c r="B218" s="29" t="str">
        <f>'LocationSite Details'!A43&amp;"_"&amp;'LocationSite Details'!B43&amp;"_"&amp;'LocationSite Details'!I43</f>
        <v>Plasmics_43_Pag-asa Island (South)</v>
      </c>
      <c r="C218" s="29">
        <f>'LocationSite Details'!F43</f>
        <v>11.05076</v>
      </c>
      <c r="D218" s="29">
        <f>'LocationSite Details'!G43</f>
        <v>114.28442</v>
      </c>
      <c r="G218" s="28">
        <f t="shared" si="23"/>
        <v>1414</v>
      </c>
      <c r="H218" s="21">
        <f t="shared" ref="H218:AJ218" si="33">round($G187*H187,0)</f>
        <v>91</v>
      </c>
      <c r="I218" s="21">
        <f t="shared" si="33"/>
        <v>44</v>
      </c>
      <c r="J218" s="21">
        <f t="shared" si="33"/>
        <v>0</v>
      </c>
      <c r="K218" s="21">
        <f t="shared" si="33"/>
        <v>98</v>
      </c>
      <c r="L218" s="21">
        <f t="shared" si="33"/>
        <v>0</v>
      </c>
      <c r="M218" s="21">
        <f t="shared" si="33"/>
        <v>21</v>
      </c>
      <c r="N218" s="21">
        <f t="shared" si="33"/>
        <v>20</v>
      </c>
      <c r="O218" s="21">
        <f t="shared" si="33"/>
        <v>6</v>
      </c>
      <c r="P218" s="21">
        <f t="shared" si="33"/>
        <v>1</v>
      </c>
      <c r="Q218" s="21">
        <f t="shared" si="33"/>
        <v>9</v>
      </c>
      <c r="R218" s="21">
        <f t="shared" si="33"/>
        <v>48</v>
      </c>
      <c r="S218" s="21">
        <f t="shared" si="33"/>
        <v>3</v>
      </c>
      <c r="T218" s="21">
        <f t="shared" si="33"/>
        <v>52</v>
      </c>
      <c r="U218" s="21">
        <f t="shared" si="33"/>
        <v>32</v>
      </c>
      <c r="V218" s="21">
        <f t="shared" si="33"/>
        <v>104</v>
      </c>
      <c r="W218" s="21">
        <f t="shared" si="33"/>
        <v>4</v>
      </c>
      <c r="X218" s="21">
        <f t="shared" si="33"/>
        <v>32</v>
      </c>
      <c r="Y218" s="21">
        <f t="shared" si="33"/>
        <v>15</v>
      </c>
      <c r="Z218" s="21">
        <f t="shared" si="33"/>
        <v>4</v>
      </c>
      <c r="AA218" s="21">
        <f t="shared" si="33"/>
        <v>17</v>
      </c>
      <c r="AB218" s="21">
        <f t="shared" si="33"/>
        <v>176</v>
      </c>
      <c r="AC218" s="21">
        <f t="shared" si="33"/>
        <v>215</v>
      </c>
      <c r="AD218" s="21">
        <f t="shared" si="33"/>
        <v>409</v>
      </c>
      <c r="AE218" s="21">
        <f t="shared" si="33"/>
        <v>10</v>
      </c>
      <c r="AF218" s="21">
        <f t="shared" si="33"/>
        <v>0</v>
      </c>
      <c r="AG218" s="21">
        <f t="shared" si="33"/>
        <v>0</v>
      </c>
      <c r="AH218" s="21">
        <f t="shared" si="33"/>
        <v>3</v>
      </c>
      <c r="AI218" s="21">
        <f t="shared" si="33"/>
        <v>0</v>
      </c>
      <c r="AJ218" s="21">
        <f t="shared" si="33"/>
        <v>0</v>
      </c>
    </row>
    <row r="219">
      <c r="B219" s="29" t="str">
        <f>'LocationSite Details'!A44&amp;"_"&amp;'LocationSite Details'!B44&amp;"_"&amp;'LocationSite Details'!I44</f>
        <v>Plasmics_44_Pag-asa Island (North)</v>
      </c>
      <c r="C219" s="29">
        <f>'LocationSite Details'!F44</f>
        <v>11.05593</v>
      </c>
      <c r="D219" s="29">
        <f>'LocationSite Details'!G44</f>
        <v>114.2844</v>
      </c>
      <c r="G219" s="28">
        <f t="shared" si="23"/>
        <v>487</v>
      </c>
      <c r="H219" s="21">
        <f t="shared" ref="H219:AJ219" si="34">round($G188*H188,0)</f>
        <v>10</v>
      </c>
      <c r="I219" s="21">
        <f t="shared" si="34"/>
        <v>2</v>
      </c>
      <c r="J219" s="21">
        <f t="shared" si="34"/>
        <v>0</v>
      </c>
      <c r="K219" s="21">
        <f t="shared" si="34"/>
        <v>12</v>
      </c>
      <c r="L219" s="21">
        <f t="shared" si="34"/>
        <v>0</v>
      </c>
      <c r="M219" s="21">
        <f t="shared" si="34"/>
        <v>0</v>
      </c>
      <c r="N219" s="21">
        <f t="shared" si="34"/>
        <v>0</v>
      </c>
      <c r="O219" s="21">
        <f t="shared" si="34"/>
        <v>3</v>
      </c>
      <c r="P219" s="21">
        <f t="shared" si="34"/>
        <v>1</v>
      </c>
      <c r="Q219" s="21">
        <f t="shared" si="34"/>
        <v>15</v>
      </c>
      <c r="R219" s="21">
        <f t="shared" si="34"/>
        <v>19</v>
      </c>
      <c r="S219" s="21">
        <f t="shared" si="34"/>
        <v>4</v>
      </c>
      <c r="T219" s="21">
        <f t="shared" si="34"/>
        <v>3</v>
      </c>
      <c r="U219" s="21">
        <f t="shared" si="34"/>
        <v>1</v>
      </c>
      <c r="V219" s="21">
        <f t="shared" si="34"/>
        <v>20</v>
      </c>
      <c r="W219" s="21">
        <f t="shared" si="34"/>
        <v>3</v>
      </c>
      <c r="X219" s="21">
        <f t="shared" si="34"/>
        <v>216</v>
      </c>
      <c r="Y219" s="21">
        <f t="shared" si="34"/>
        <v>10</v>
      </c>
      <c r="Z219" s="21">
        <f t="shared" si="34"/>
        <v>0</v>
      </c>
      <c r="AA219" s="21">
        <f t="shared" si="34"/>
        <v>0</v>
      </c>
      <c r="AB219" s="21">
        <f t="shared" si="34"/>
        <v>10</v>
      </c>
      <c r="AC219" s="21">
        <f t="shared" si="34"/>
        <v>36</v>
      </c>
      <c r="AD219" s="21">
        <f t="shared" si="34"/>
        <v>28</v>
      </c>
      <c r="AE219" s="21">
        <f t="shared" si="34"/>
        <v>92</v>
      </c>
      <c r="AF219" s="21">
        <f t="shared" si="34"/>
        <v>0</v>
      </c>
      <c r="AG219" s="21">
        <f t="shared" si="34"/>
        <v>0</v>
      </c>
      <c r="AH219" s="21">
        <f t="shared" si="34"/>
        <v>2</v>
      </c>
      <c r="AI219" s="21">
        <f t="shared" si="34"/>
        <v>0</v>
      </c>
      <c r="AJ219" s="21">
        <f t="shared" si="34"/>
        <v>0</v>
      </c>
    </row>
    <row r="220">
      <c r="B220" s="29" t="str">
        <f>'LocationSite Details'!A45&amp;"_"&amp;'LocationSite Details'!B45&amp;"_"&amp;'LocationSite Details'!I45</f>
        <v>Plasmics_45_Pag-asa Island (East)</v>
      </c>
      <c r="C220" s="29">
        <f>'LocationSite Details'!F45</f>
        <v>11.05317</v>
      </c>
      <c r="D220" s="29">
        <f>'LocationSite Details'!G45</f>
        <v>114.28838</v>
      </c>
      <c r="G220" s="28">
        <f t="shared" si="23"/>
        <v>707</v>
      </c>
      <c r="H220" s="21">
        <f t="shared" ref="H220:AJ220" si="35">round($G189*H189,0)</f>
        <v>5</v>
      </c>
      <c r="I220" s="21">
        <f t="shared" si="35"/>
        <v>5</v>
      </c>
      <c r="J220" s="21">
        <f t="shared" si="35"/>
        <v>0</v>
      </c>
      <c r="K220" s="21">
        <f t="shared" si="35"/>
        <v>4</v>
      </c>
      <c r="L220" s="21">
        <f t="shared" si="35"/>
        <v>0</v>
      </c>
      <c r="M220" s="21">
        <f t="shared" si="35"/>
        <v>0</v>
      </c>
      <c r="N220" s="21">
        <f t="shared" si="35"/>
        <v>1</v>
      </c>
      <c r="O220" s="21">
        <f t="shared" si="35"/>
        <v>2</v>
      </c>
      <c r="P220" s="21">
        <f t="shared" si="35"/>
        <v>0</v>
      </c>
      <c r="Q220" s="21">
        <f t="shared" si="35"/>
        <v>8</v>
      </c>
      <c r="R220" s="21">
        <f t="shared" si="35"/>
        <v>39</v>
      </c>
      <c r="S220" s="21">
        <f t="shared" si="35"/>
        <v>2</v>
      </c>
      <c r="T220" s="21">
        <f t="shared" si="35"/>
        <v>2</v>
      </c>
      <c r="U220" s="21">
        <f t="shared" si="35"/>
        <v>0</v>
      </c>
      <c r="V220" s="21">
        <f t="shared" si="35"/>
        <v>73</v>
      </c>
      <c r="W220" s="21">
        <f t="shared" si="35"/>
        <v>1</v>
      </c>
      <c r="X220" s="21">
        <f t="shared" si="35"/>
        <v>64</v>
      </c>
      <c r="Y220" s="21">
        <f t="shared" si="35"/>
        <v>15</v>
      </c>
      <c r="Z220" s="21">
        <f t="shared" si="35"/>
        <v>0</v>
      </c>
      <c r="AA220" s="21">
        <f t="shared" si="35"/>
        <v>1</v>
      </c>
      <c r="AB220" s="21">
        <f t="shared" si="35"/>
        <v>11</v>
      </c>
      <c r="AC220" s="21">
        <f t="shared" si="35"/>
        <v>39</v>
      </c>
      <c r="AD220" s="21">
        <f t="shared" si="35"/>
        <v>50</v>
      </c>
      <c r="AE220" s="21">
        <f t="shared" si="35"/>
        <v>384</v>
      </c>
      <c r="AF220" s="21">
        <f t="shared" si="35"/>
        <v>0</v>
      </c>
      <c r="AG220" s="21">
        <f t="shared" si="35"/>
        <v>0</v>
      </c>
      <c r="AH220" s="21">
        <f t="shared" si="35"/>
        <v>1</v>
      </c>
      <c r="AI220" s="21">
        <f t="shared" si="35"/>
        <v>0</v>
      </c>
      <c r="AJ220" s="21">
        <f t="shared" si="35"/>
        <v>0</v>
      </c>
    </row>
    <row r="221">
      <c r="B221" s="29" t="str">
        <f>'LocationSite Details'!A46&amp;"_"&amp;'LocationSite Details'!B46&amp;"_"&amp;'LocationSite Details'!I46</f>
        <v>Plasmics_46_Pag-asa Island (West)</v>
      </c>
      <c r="C221" s="29">
        <f>'LocationSite Details'!F46</f>
        <v>11.05292</v>
      </c>
      <c r="D221" s="29">
        <f>'LocationSite Details'!G46</f>
        <v>114.28158</v>
      </c>
      <c r="G221" s="28">
        <f t="shared" si="23"/>
        <v>1967</v>
      </c>
      <c r="H221" s="21">
        <f t="shared" ref="H221:AJ221" si="36">round($G190*H190,0)</f>
        <v>93</v>
      </c>
      <c r="I221" s="21">
        <f t="shared" si="36"/>
        <v>33</v>
      </c>
      <c r="J221" s="21">
        <f t="shared" si="36"/>
        <v>0</v>
      </c>
      <c r="K221" s="21">
        <f t="shared" si="36"/>
        <v>12</v>
      </c>
      <c r="L221" s="21">
        <f t="shared" si="36"/>
        <v>0</v>
      </c>
      <c r="M221" s="21">
        <f t="shared" si="36"/>
        <v>0</v>
      </c>
      <c r="N221" s="21">
        <f t="shared" si="36"/>
        <v>6</v>
      </c>
      <c r="O221" s="21">
        <f t="shared" si="36"/>
        <v>36</v>
      </c>
      <c r="P221" s="21">
        <f t="shared" si="36"/>
        <v>0</v>
      </c>
      <c r="Q221" s="21">
        <f t="shared" si="36"/>
        <v>20</v>
      </c>
      <c r="R221" s="21">
        <f t="shared" si="36"/>
        <v>90</v>
      </c>
      <c r="S221" s="21">
        <f t="shared" si="36"/>
        <v>14</v>
      </c>
      <c r="T221" s="21">
        <f t="shared" si="36"/>
        <v>3</v>
      </c>
      <c r="U221" s="21">
        <f t="shared" si="36"/>
        <v>41</v>
      </c>
      <c r="V221" s="21">
        <f t="shared" si="36"/>
        <v>159</v>
      </c>
      <c r="W221" s="21">
        <f t="shared" si="36"/>
        <v>5</v>
      </c>
      <c r="X221" s="21">
        <f t="shared" si="36"/>
        <v>1018</v>
      </c>
      <c r="Y221" s="21">
        <f t="shared" si="36"/>
        <v>44</v>
      </c>
      <c r="Z221" s="21">
        <f t="shared" si="36"/>
        <v>0</v>
      </c>
      <c r="AA221" s="21">
        <f t="shared" si="36"/>
        <v>2</v>
      </c>
      <c r="AB221" s="21">
        <f t="shared" si="36"/>
        <v>83</v>
      </c>
      <c r="AC221" s="21">
        <f t="shared" si="36"/>
        <v>120</v>
      </c>
      <c r="AD221" s="21">
        <f t="shared" si="36"/>
        <v>150</v>
      </c>
      <c r="AE221" s="21">
        <f t="shared" si="36"/>
        <v>10</v>
      </c>
      <c r="AF221" s="21">
        <f t="shared" si="36"/>
        <v>0</v>
      </c>
      <c r="AG221" s="21">
        <f t="shared" si="36"/>
        <v>25</v>
      </c>
      <c r="AH221" s="21">
        <f t="shared" si="36"/>
        <v>1</v>
      </c>
      <c r="AI221" s="21">
        <f t="shared" si="36"/>
        <v>0</v>
      </c>
      <c r="AJ221" s="21">
        <f t="shared" si="36"/>
        <v>2</v>
      </c>
    </row>
    <row r="222">
      <c r="B222" s="29" t="str">
        <f>'LocationSite Details'!A47&amp;"_"&amp;'LocationSite Details'!B47&amp;"_"&amp;'LocationSite Details'!I47</f>
        <v>Limbago et.al._a1_Flat Rock</v>
      </c>
      <c r="C222" s="29">
        <f>'LocationSite Details'!F47</f>
        <v>14.1477</v>
      </c>
      <c r="D222" s="29">
        <f>'LocationSite Details'!G47</f>
        <v>121.22926</v>
      </c>
      <c r="G222" s="28">
        <f t="shared" si="23"/>
        <v>245</v>
      </c>
      <c r="H222" s="21">
        <f t="shared" ref="H222:AJ222" si="37">round($G191*H191,0)</f>
        <v>12</v>
      </c>
      <c r="I222" s="21">
        <f t="shared" si="37"/>
        <v>2</v>
      </c>
      <c r="J222" s="21">
        <f t="shared" si="37"/>
        <v>0</v>
      </c>
      <c r="K222" s="21">
        <f t="shared" si="37"/>
        <v>2</v>
      </c>
      <c r="L222" s="21">
        <f t="shared" si="37"/>
        <v>0</v>
      </c>
      <c r="M222" s="21">
        <f t="shared" si="37"/>
        <v>0</v>
      </c>
      <c r="N222" s="21">
        <f t="shared" si="37"/>
        <v>0</v>
      </c>
      <c r="O222" s="21">
        <f t="shared" si="37"/>
        <v>1</v>
      </c>
      <c r="P222" s="21">
        <f t="shared" si="37"/>
        <v>0</v>
      </c>
      <c r="Q222" s="21">
        <f t="shared" si="37"/>
        <v>26</v>
      </c>
      <c r="R222" s="21">
        <f t="shared" si="37"/>
        <v>69</v>
      </c>
      <c r="S222" s="21">
        <f t="shared" si="37"/>
        <v>1</v>
      </c>
      <c r="T222" s="21">
        <f t="shared" si="37"/>
        <v>1</v>
      </c>
      <c r="U222" s="21">
        <f t="shared" si="37"/>
        <v>0</v>
      </c>
      <c r="V222" s="21">
        <f t="shared" si="37"/>
        <v>22</v>
      </c>
      <c r="W222" s="21">
        <f t="shared" si="37"/>
        <v>2</v>
      </c>
      <c r="X222" s="21">
        <f t="shared" si="37"/>
        <v>28</v>
      </c>
      <c r="Y222" s="21">
        <f t="shared" si="37"/>
        <v>3</v>
      </c>
      <c r="Z222" s="21">
        <f t="shared" si="37"/>
        <v>0</v>
      </c>
      <c r="AA222" s="21">
        <f t="shared" si="37"/>
        <v>0</v>
      </c>
      <c r="AB222" s="21">
        <f t="shared" si="37"/>
        <v>4</v>
      </c>
      <c r="AC222" s="21">
        <f t="shared" si="37"/>
        <v>28</v>
      </c>
      <c r="AD222" s="21">
        <f t="shared" si="37"/>
        <v>31</v>
      </c>
      <c r="AE222" s="21">
        <f t="shared" si="37"/>
        <v>13</v>
      </c>
      <c r="AF222" s="21">
        <f t="shared" si="37"/>
        <v>0</v>
      </c>
      <c r="AG222" s="21">
        <f t="shared" si="37"/>
        <v>0</v>
      </c>
      <c r="AH222" s="21">
        <f t="shared" si="37"/>
        <v>0</v>
      </c>
      <c r="AI222" s="21">
        <f t="shared" si="37"/>
        <v>0</v>
      </c>
      <c r="AJ222" s="21">
        <f t="shared" si="37"/>
        <v>0</v>
      </c>
    </row>
    <row r="223">
      <c r="B223" s="29" t="str">
        <f>'LocationSite Details'!A48&amp;"_"&amp;'LocationSite Details'!B48&amp;"_"&amp;'LocationSite Details'!I48</f>
        <v>Limbago et.al._a1_Flat Rock</v>
      </c>
      <c r="C223" s="29">
        <f>'LocationSite Details'!F48</f>
        <v>14.1477</v>
      </c>
      <c r="D223" s="29">
        <f>'LocationSite Details'!G48</f>
        <v>121.22926</v>
      </c>
      <c r="G223" s="28">
        <f t="shared" si="23"/>
        <v>849</v>
      </c>
      <c r="H223" s="21">
        <f t="shared" ref="H223:AJ223" si="38">round($G192*H192,0)</f>
        <v>24</v>
      </c>
      <c r="I223" s="21">
        <f t="shared" si="38"/>
        <v>1</v>
      </c>
      <c r="J223" s="21">
        <f t="shared" si="38"/>
        <v>0</v>
      </c>
      <c r="K223" s="21">
        <f t="shared" si="38"/>
        <v>19</v>
      </c>
      <c r="L223" s="21">
        <f t="shared" si="38"/>
        <v>0</v>
      </c>
      <c r="M223" s="21">
        <f t="shared" si="38"/>
        <v>3</v>
      </c>
      <c r="N223" s="21">
        <f t="shared" si="38"/>
        <v>5</v>
      </c>
      <c r="O223" s="21">
        <f t="shared" si="38"/>
        <v>27</v>
      </c>
      <c r="P223" s="21">
        <f t="shared" si="38"/>
        <v>1</v>
      </c>
      <c r="Q223" s="21">
        <f t="shared" si="38"/>
        <v>46</v>
      </c>
      <c r="R223" s="21">
        <f t="shared" si="38"/>
        <v>126</v>
      </c>
      <c r="S223" s="21">
        <f t="shared" si="38"/>
        <v>3</v>
      </c>
      <c r="T223" s="21">
        <f t="shared" si="38"/>
        <v>1</v>
      </c>
      <c r="U223" s="21">
        <f t="shared" si="38"/>
        <v>8</v>
      </c>
      <c r="V223" s="21">
        <f t="shared" si="38"/>
        <v>131</v>
      </c>
      <c r="W223" s="21">
        <f t="shared" si="38"/>
        <v>3</v>
      </c>
      <c r="X223" s="21">
        <f t="shared" si="38"/>
        <v>129</v>
      </c>
      <c r="Y223" s="21">
        <f t="shared" si="38"/>
        <v>16</v>
      </c>
      <c r="Z223" s="21">
        <f t="shared" si="38"/>
        <v>1</v>
      </c>
      <c r="AA223" s="21">
        <f t="shared" si="38"/>
        <v>0</v>
      </c>
      <c r="AB223" s="21">
        <f t="shared" si="38"/>
        <v>23</v>
      </c>
      <c r="AC223" s="21">
        <f t="shared" si="38"/>
        <v>156</v>
      </c>
      <c r="AD223" s="21">
        <f t="shared" si="38"/>
        <v>18</v>
      </c>
      <c r="AE223" s="21">
        <f t="shared" si="38"/>
        <v>93</v>
      </c>
      <c r="AF223" s="21">
        <f t="shared" si="38"/>
        <v>0</v>
      </c>
      <c r="AG223" s="21">
        <f t="shared" si="38"/>
        <v>7</v>
      </c>
      <c r="AH223" s="21">
        <f t="shared" si="38"/>
        <v>8</v>
      </c>
      <c r="AI223" s="21">
        <f t="shared" si="38"/>
        <v>0</v>
      </c>
      <c r="AJ223" s="21">
        <f t="shared" si="38"/>
        <v>0</v>
      </c>
    </row>
    <row r="224">
      <c r="B224" s="29" t="str">
        <f>'LocationSite Details'!A49&amp;"_"&amp;'LocationSite Details'!B49&amp;"_"&amp;'LocationSite Details'!I49</f>
        <v>Limbago et.al._a2_Molawin Biopark</v>
      </c>
      <c r="C224" s="29">
        <f>'LocationSite Details'!F49</f>
        <v>14.16232</v>
      </c>
      <c r="D224" s="29">
        <f>'LocationSite Details'!G49</f>
        <v>121.24444</v>
      </c>
      <c r="G224" s="28">
        <f t="shared" si="23"/>
        <v>115</v>
      </c>
      <c r="H224" s="21">
        <f t="shared" ref="H224:AJ224" si="39">round($G193*H193,0)</f>
        <v>28</v>
      </c>
      <c r="I224" s="21">
        <f t="shared" si="39"/>
        <v>2</v>
      </c>
      <c r="J224" s="21">
        <f t="shared" si="39"/>
        <v>0</v>
      </c>
      <c r="K224" s="21">
        <f t="shared" si="39"/>
        <v>1</v>
      </c>
      <c r="L224" s="21">
        <f t="shared" si="39"/>
        <v>0</v>
      </c>
      <c r="M224" s="21">
        <f t="shared" si="39"/>
        <v>0</v>
      </c>
      <c r="N224" s="21">
        <f t="shared" si="39"/>
        <v>0</v>
      </c>
      <c r="O224" s="21">
        <f t="shared" si="39"/>
        <v>1</v>
      </c>
      <c r="P224" s="21">
        <f t="shared" si="39"/>
        <v>0</v>
      </c>
      <c r="Q224" s="21">
        <f t="shared" si="39"/>
        <v>6</v>
      </c>
      <c r="R224" s="21">
        <f t="shared" si="39"/>
        <v>27</v>
      </c>
      <c r="S224" s="21">
        <f t="shared" si="39"/>
        <v>5</v>
      </c>
      <c r="T224" s="21">
        <f t="shared" si="39"/>
        <v>0</v>
      </c>
      <c r="U224" s="21">
        <f t="shared" si="39"/>
        <v>1</v>
      </c>
      <c r="V224" s="21">
        <f t="shared" si="39"/>
        <v>11</v>
      </c>
      <c r="W224" s="21">
        <f t="shared" si="39"/>
        <v>0</v>
      </c>
      <c r="X224" s="21">
        <f t="shared" si="39"/>
        <v>5</v>
      </c>
      <c r="Y224" s="21">
        <f t="shared" si="39"/>
        <v>4</v>
      </c>
      <c r="Z224" s="21">
        <f t="shared" si="39"/>
        <v>0</v>
      </c>
      <c r="AA224" s="21">
        <f t="shared" si="39"/>
        <v>0</v>
      </c>
      <c r="AB224" s="21">
        <f t="shared" si="39"/>
        <v>0</v>
      </c>
      <c r="AC224" s="21">
        <f t="shared" si="39"/>
        <v>11</v>
      </c>
      <c r="AD224" s="21">
        <f t="shared" si="39"/>
        <v>0</v>
      </c>
      <c r="AE224" s="21">
        <f t="shared" si="39"/>
        <v>1</v>
      </c>
      <c r="AF224" s="21">
        <f t="shared" si="39"/>
        <v>0</v>
      </c>
      <c r="AG224" s="21">
        <f t="shared" si="39"/>
        <v>1</v>
      </c>
      <c r="AH224" s="21">
        <f t="shared" si="39"/>
        <v>11</v>
      </c>
      <c r="AI224" s="21">
        <f t="shared" si="39"/>
        <v>0</v>
      </c>
      <c r="AJ224" s="21">
        <f t="shared" si="39"/>
        <v>0</v>
      </c>
    </row>
    <row r="225">
      <c r="B225" s="29" t="str">
        <f>'LocationSite Details'!A50&amp;"_"&amp;'LocationSite Details'!B50&amp;"_"&amp;'LocationSite Details'!I50</f>
        <v>Limbago et.al._a2_Molawin Biopark</v>
      </c>
      <c r="C225" s="29">
        <f>'LocationSite Details'!F50</f>
        <v>14.16232</v>
      </c>
      <c r="D225" s="29">
        <f>'LocationSite Details'!G50</f>
        <v>121.24444</v>
      </c>
      <c r="G225" s="28">
        <f t="shared" si="23"/>
        <v>463</v>
      </c>
      <c r="H225" s="21">
        <f t="shared" ref="H225:AJ225" si="40">round($G194*H194,0)</f>
        <v>10</v>
      </c>
      <c r="I225" s="21">
        <f t="shared" si="40"/>
        <v>5</v>
      </c>
      <c r="J225" s="21">
        <f t="shared" si="40"/>
        <v>0</v>
      </c>
      <c r="K225" s="21">
        <f t="shared" si="40"/>
        <v>2</v>
      </c>
      <c r="L225" s="21">
        <f t="shared" si="40"/>
        <v>0</v>
      </c>
      <c r="M225" s="21">
        <f t="shared" si="40"/>
        <v>0</v>
      </c>
      <c r="N225" s="21">
        <f t="shared" si="40"/>
        <v>0</v>
      </c>
      <c r="O225" s="21">
        <f t="shared" si="40"/>
        <v>0</v>
      </c>
      <c r="P225" s="21">
        <f t="shared" si="40"/>
        <v>0</v>
      </c>
      <c r="Q225" s="21">
        <f t="shared" si="40"/>
        <v>13</v>
      </c>
      <c r="R225" s="21">
        <f t="shared" si="40"/>
        <v>15</v>
      </c>
      <c r="S225" s="21">
        <f t="shared" si="40"/>
        <v>0</v>
      </c>
      <c r="T225" s="21">
        <f t="shared" si="40"/>
        <v>0</v>
      </c>
      <c r="U225" s="21">
        <f t="shared" si="40"/>
        <v>2</v>
      </c>
      <c r="V225" s="21">
        <f t="shared" si="40"/>
        <v>83</v>
      </c>
      <c r="W225" s="21">
        <f t="shared" si="40"/>
        <v>0</v>
      </c>
      <c r="X225" s="21">
        <f t="shared" si="40"/>
        <v>232</v>
      </c>
      <c r="Y225" s="21">
        <f t="shared" si="40"/>
        <v>26</v>
      </c>
      <c r="Z225" s="21">
        <f t="shared" si="40"/>
        <v>7</v>
      </c>
      <c r="AA225" s="21">
        <f t="shared" si="40"/>
        <v>0</v>
      </c>
      <c r="AB225" s="21">
        <f t="shared" si="40"/>
        <v>6</v>
      </c>
      <c r="AC225" s="21">
        <f t="shared" si="40"/>
        <v>7</v>
      </c>
      <c r="AD225" s="21">
        <f t="shared" si="40"/>
        <v>12</v>
      </c>
      <c r="AE225" s="21">
        <f t="shared" si="40"/>
        <v>41</v>
      </c>
      <c r="AF225" s="21">
        <f t="shared" si="40"/>
        <v>1</v>
      </c>
      <c r="AG225" s="21">
        <f t="shared" si="40"/>
        <v>1</v>
      </c>
      <c r="AH225" s="21">
        <f t="shared" si="40"/>
        <v>0</v>
      </c>
      <c r="AI225" s="21">
        <f t="shared" si="40"/>
        <v>0</v>
      </c>
      <c r="AJ225" s="21">
        <f t="shared" si="40"/>
        <v>0</v>
      </c>
    </row>
    <row r="226">
      <c r="B226" s="29" t="str">
        <f>'LocationSite Details'!A51&amp;"_"&amp;'LocationSite Details'!B51&amp;"_"&amp;'LocationSite Details'!I51</f>
        <v>Limbago et.al._a3_Barangay  Bayog</v>
      </c>
      <c r="C226" s="29">
        <f>'LocationSite Details'!F51</f>
        <v>14.18936</v>
      </c>
      <c r="D226" s="29">
        <f>'LocationSite Details'!G51</f>
        <v>121.25983</v>
      </c>
      <c r="G226" s="28">
        <f t="shared" si="23"/>
        <v>1137</v>
      </c>
      <c r="H226" s="21">
        <f t="shared" ref="H226:AJ226" si="41">round($G195*H195,0)</f>
        <v>19</v>
      </c>
      <c r="I226" s="21">
        <f t="shared" si="41"/>
        <v>15</v>
      </c>
      <c r="J226" s="21">
        <f t="shared" si="41"/>
        <v>0</v>
      </c>
      <c r="K226" s="21">
        <f t="shared" si="41"/>
        <v>34</v>
      </c>
      <c r="L226" s="21">
        <f t="shared" si="41"/>
        <v>0</v>
      </c>
      <c r="M226" s="21">
        <f t="shared" si="41"/>
        <v>1</v>
      </c>
      <c r="N226" s="21">
        <f t="shared" si="41"/>
        <v>3</v>
      </c>
      <c r="O226" s="21">
        <f t="shared" si="41"/>
        <v>2</v>
      </c>
      <c r="P226" s="21">
        <f t="shared" si="41"/>
        <v>1</v>
      </c>
      <c r="Q226" s="21">
        <f t="shared" si="41"/>
        <v>30</v>
      </c>
      <c r="R226" s="21">
        <f t="shared" si="41"/>
        <v>101</v>
      </c>
      <c r="S226" s="21">
        <f t="shared" si="41"/>
        <v>15</v>
      </c>
      <c r="T226" s="21">
        <f t="shared" si="41"/>
        <v>5</v>
      </c>
      <c r="U226" s="21">
        <f t="shared" si="41"/>
        <v>9</v>
      </c>
      <c r="V226" s="21">
        <f t="shared" si="41"/>
        <v>331</v>
      </c>
      <c r="W226" s="21">
        <f t="shared" si="41"/>
        <v>2</v>
      </c>
      <c r="X226" s="21">
        <f t="shared" si="41"/>
        <v>263</v>
      </c>
      <c r="Y226" s="21">
        <f t="shared" si="41"/>
        <v>89</v>
      </c>
      <c r="Z226" s="21">
        <f t="shared" si="41"/>
        <v>0</v>
      </c>
      <c r="AA226" s="21">
        <f t="shared" si="41"/>
        <v>2</v>
      </c>
      <c r="AB226" s="21">
        <f t="shared" si="41"/>
        <v>26</v>
      </c>
      <c r="AC226" s="21">
        <f t="shared" si="41"/>
        <v>102</v>
      </c>
      <c r="AD226" s="21">
        <f t="shared" si="41"/>
        <v>11</v>
      </c>
      <c r="AE226" s="21">
        <f t="shared" si="41"/>
        <v>65</v>
      </c>
      <c r="AF226" s="21">
        <f t="shared" si="41"/>
        <v>2</v>
      </c>
      <c r="AG226" s="21">
        <f t="shared" si="41"/>
        <v>8</v>
      </c>
      <c r="AH226" s="21">
        <f t="shared" si="41"/>
        <v>1</v>
      </c>
      <c r="AI226" s="21">
        <f t="shared" si="41"/>
        <v>0</v>
      </c>
      <c r="AJ226" s="21">
        <f t="shared" si="41"/>
        <v>0</v>
      </c>
    </row>
    <row r="227">
      <c r="B227" s="29" t="str">
        <f>'LocationSite Details'!A52&amp;"_"&amp;'LocationSite Details'!B52&amp;"_"&amp;'LocationSite Details'!I52</f>
        <v>Limbago et.al._a3_Barangay  Bayog</v>
      </c>
      <c r="C227" s="29">
        <f>'LocationSite Details'!F52</f>
        <v>14.18936</v>
      </c>
      <c r="D227" s="29">
        <f>'LocationSite Details'!G52</f>
        <v>121.25983</v>
      </c>
      <c r="G227" s="28">
        <f t="shared" si="23"/>
        <v>1858</v>
      </c>
      <c r="H227" s="21">
        <f t="shared" ref="H227:AJ227" si="42">round($G196*H196,0)</f>
        <v>74</v>
      </c>
      <c r="I227" s="21">
        <f t="shared" si="42"/>
        <v>39</v>
      </c>
      <c r="J227" s="21">
        <f t="shared" si="42"/>
        <v>4</v>
      </c>
      <c r="K227" s="21">
        <f t="shared" si="42"/>
        <v>103</v>
      </c>
      <c r="L227" s="21">
        <f t="shared" si="42"/>
        <v>0</v>
      </c>
      <c r="M227" s="21">
        <f t="shared" si="42"/>
        <v>4</v>
      </c>
      <c r="N227" s="21">
        <f t="shared" si="42"/>
        <v>23</v>
      </c>
      <c r="O227" s="21">
        <f t="shared" si="42"/>
        <v>37</v>
      </c>
      <c r="P227" s="21">
        <f t="shared" si="42"/>
        <v>0</v>
      </c>
      <c r="Q227" s="21">
        <f t="shared" si="42"/>
        <v>44</v>
      </c>
      <c r="R227" s="21">
        <f t="shared" si="42"/>
        <v>73</v>
      </c>
      <c r="S227" s="21">
        <f t="shared" si="42"/>
        <v>3</v>
      </c>
      <c r="T227" s="21">
        <f t="shared" si="42"/>
        <v>87</v>
      </c>
      <c r="U227" s="21">
        <f t="shared" si="42"/>
        <v>73</v>
      </c>
      <c r="V227" s="21">
        <f t="shared" si="42"/>
        <v>94</v>
      </c>
      <c r="W227" s="21">
        <f t="shared" si="42"/>
        <v>4</v>
      </c>
      <c r="X227" s="21">
        <f t="shared" si="42"/>
        <v>25</v>
      </c>
      <c r="Y227" s="21">
        <f t="shared" si="42"/>
        <v>13</v>
      </c>
      <c r="Z227" s="21">
        <f t="shared" si="42"/>
        <v>5</v>
      </c>
      <c r="AA227" s="21">
        <f t="shared" si="42"/>
        <v>13</v>
      </c>
      <c r="AB227" s="21">
        <f t="shared" si="42"/>
        <v>197</v>
      </c>
      <c r="AC227" s="21">
        <f t="shared" si="42"/>
        <v>53</v>
      </c>
      <c r="AD227" s="21">
        <f t="shared" si="42"/>
        <v>824</v>
      </c>
      <c r="AE227" s="21">
        <f t="shared" si="42"/>
        <v>60</v>
      </c>
      <c r="AF227" s="21">
        <f t="shared" si="42"/>
        <v>0</v>
      </c>
      <c r="AG227" s="21">
        <f t="shared" si="42"/>
        <v>2</v>
      </c>
      <c r="AH227" s="21">
        <f t="shared" si="42"/>
        <v>3</v>
      </c>
      <c r="AI227" s="21">
        <f t="shared" si="42"/>
        <v>0</v>
      </c>
      <c r="AJ227" s="21">
        <f t="shared" si="42"/>
        <v>1</v>
      </c>
    </row>
    <row r="228">
      <c r="B228" s="29" t="str">
        <f>'LocationSite Details'!A53&amp;"_"&amp;'LocationSite Details'!B53&amp;"_"&amp;'LocationSite Details'!I53</f>
        <v>Bucol et al._b1_Silliman Beach</v>
      </c>
      <c r="C228" s="29">
        <f>'LocationSite Details'!F53</f>
        <v>9.331322</v>
      </c>
      <c r="D228" s="29">
        <f>'LocationSite Details'!G53</f>
        <v>123.309819</v>
      </c>
      <c r="G228" s="28">
        <f t="shared" si="23"/>
        <v>1271</v>
      </c>
      <c r="H228" s="21">
        <f t="shared" ref="H228:AJ228" si="43">round($G197*H197,0)</f>
        <v>168</v>
      </c>
      <c r="I228" s="21">
        <f t="shared" si="43"/>
        <v>59</v>
      </c>
      <c r="J228" s="21">
        <f t="shared" si="43"/>
        <v>1</v>
      </c>
      <c r="K228" s="21">
        <f t="shared" si="43"/>
        <v>120</v>
      </c>
      <c r="L228" s="21">
        <f t="shared" si="43"/>
        <v>0</v>
      </c>
      <c r="M228" s="21">
        <f t="shared" si="43"/>
        <v>1</v>
      </c>
      <c r="N228" s="21">
        <f t="shared" si="43"/>
        <v>23</v>
      </c>
      <c r="O228" s="21">
        <f t="shared" si="43"/>
        <v>44</v>
      </c>
      <c r="P228" s="21">
        <f t="shared" si="43"/>
        <v>1</v>
      </c>
      <c r="Q228" s="21">
        <f t="shared" si="43"/>
        <v>11</v>
      </c>
      <c r="R228" s="21">
        <f t="shared" si="43"/>
        <v>53</v>
      </c>
      <c r="S228" s="21">
        <f t="shared" si="43"/>
        <v>0</v>
      </c>
      <c r="T228" s="21">
        <f t="shared" si="43"/>
        <v>55</v>
      </c>
      <c r="U228" s="21">
        <f t="shared" si="43"/>
        <v>86</v>
      </c>
      <c r="V228" s="21">
        <f t="shared" si="43"/>
        <v>55</v>
      </c>
      <c r="W228" s="21">
        <f t="shared" si="43"/>
        <v>12</v>
      </c>
      <c r="X228" s="21">
        <f t="shared" si="43"/>
        <v>24</v>
      </c>
      <c r="Y228" s="21">
        <f t="shared" si="43"/>
        <v>4</v>
      </c>
      <c r="Z228" s="21">
        <f t="shared" si="43"/>
        <v>12</v>
      </c>
      <c r="AA228" s="21">
        <f t="shared" si="43"/>
        <v>20</v>
      </c>
      <c r="AB228" s="21">
        <f t="shared" si="43"/>
        <v>78</v>
      </c>
      <c r="AC228" s="21">
        <f t="shared" si="43"/>
        <v>21</v>
      </c>
      <c r="AD228" s="21">
        <f t="shared" si="43"/>
        <v>394</v>
      </c>
      <c r="AE228" s="21">
        <f t="shared" si="43"/>
        <v>24</v>
      </c>
      <c r="AF228" s="21">
        <f t="shared" si="43"/>
        <v>0</v>
      </c>
      <c r="AG228" s="21">
        <f t="shared" si="43"/>
        <v>0</v>
      </c>
      <c r="AH228" s="21">
        <f t="shared" si="43"/>
        <v>4</v>
      </c>
      <c r="AI228" s="21">
        <f t="shared" si="43"/>
        <v>0</v>
      </c>
      <c r="AJ228" s="21">
        <f t="shared" si="43"/>
        <v>1</v>
      </c>
    </row>
    <row r="229">
      <c r="B229" s="29" t="str">
        <f>'LocationSite Details'!A58&amp;"_"&amp;'LocationSite Details'!B58&amp;"_"&amp;'LocationSite Details'!I58</f>
        <v>Espiritu et al._c1_Bombing Estuary (Upstream), Ticalan, Batangas</v>
      </c>
      <c r="C229" s="29">
        <f>'LocationSite Details'!F58</f>
        <v>13.796004</v>
      </c>
      <c r="D229" s="29">
        <f>'LocationSite Details'!G58</f>
        <v>121.439255</v>
      </c>
      <c r="G229" s="28">
        <f t="shared" si="23"/>
        <v>1966</v>
      </c>
      <c r="H229" s="21">
        <f t="shared" ref="H229:AJ229" si="44">round($G198*H198,0)</f>
        <v>50</v>
      </c>
      <c r="I229" s="21">
        <f t="shared" si="44"/>
        <v>31</v>
      </c>
      <c r="J229" s="21">
        <f t="shared" si="44"/>
        <v>9</v>
      </c>
      <c r="K229" s="21">
        <f t="shared" si="44"/>
        <v>100</v>
      </c>
      <c r="L229" s="21">
        <f t="shared" si="44"/>
        <v>0</v>
      </c>
      <c r="M229" s="21">
        <f t="shared" si="44"/>
        <v>7</v>
      </c>
      <c r="N229" s="21">
        <f t="shared" si="44"/>
        <v>15</v>
      </c>
      <c r="O229" s="21">
        <f t="shared" si="44"/>
        <v>106</v>
      </c>
      <c r="P229" s="21">
        <f t="shared" si="44"/>
        <v>1</v>
      </c>
      <c r="Q229" s="21">
        <f t="shared" si="44"/>
        <v>125</v>
      </c>
      <c r="R229" s="21">
        <f t="shared" si="44"/>
        <v>135</v>
      </c>
      <c r="S229" s="21">
        <f t="shared" si="44"/>
        <v>0</v>
      </c>
      <c r="T229" s="21">
        <f t="shared" si="44"/>
        <v>50</v>
      </c>
      <c r="U229" s="21">
        <f t="shared" si="44"/>
        <v>50</v>
      </c>
      <c r="V229" s="21">
        <f t="shared" si="44"/>
        <v>402</v>
      </c>
      <c r="W229" s="21">
        <f t="shared" si="44"/>
        <v>42</v>
      </c>
      <c r="X229" s="21">
        <f t="shared" si="44"/>
        <v>36</v>
      </c>
      <c r="Y229" s="21">
        <f t="shared" si="44"/>
        <v>8</v>
      </c>
      <c r="Z229" s="21">
        <f t="shared" si="44"/>
        <v>7</v>
      </c>
      <c r="AA229" s="21">
        <f t="shared" si="44"/>
        <v>18</v>
      </c>
      <c r="AB229" s="21">
        <f t="shared" si="44"/>
        <v>203</v>
      </c>
      <c r="AC229" s="21">
        <f t="shared" si="44"/>
        <v>149</v>
      </c>
      <c r="AD229" s="21">
        <f t="shared" si="44"/>
        <v>365</v>
      </c>
      <c r="AE229" s="21">
        <f t="shared" si="44"/>
        <v>51</v>
      </c>
      <c r="AF229" s="21">
        <f t="shared" si="44"/>
        <v>0</v>
      </c>
      <c r="AG229" s="21">
        <f t="shared" si="44"/>
        <v>5</v>
      </c>
      <c r="AH229" s="21">
        <f t="shared" si="44"/>
        <v>1</v>
      </c>
      <c r="AI229" s="21">
        <f t="shared" si="44"/>
        <v>0</v>
      </c>
      <c r="AJ229" s="21">
        <f t="shared" si="44"/>
        <v>0</v>
      </c>
    </row>
    <row r="230">
      <c r="B230" s="29" t="str">
        <f>'LocationSite Details'!A59&amp;"_"&amp;'LocationSite Details'!B59&amp;"_"&amp;'LocationSite Details'!I59</f>
        <v>Espiritu et al._c1_Bombing Estuary (Upstream), Ticalan, Batangas</v>
      </c>
      <c r="C230" s="29">
        <f>'LocationSite Details'!F59</f>
        <v>13.796004</v>
      </c>
      <c r="D230" s="29">
        <f>'LocationSite Details'!G59</f>
        <v>121.439255</v>
      </c>
      <c r="G230" s="28">
        <f t="shared" si="23"/>
        <v>81</v>
      </c>
      <c r="H230" s="21">
        <f t="shared" ref="H230:AJ230" si="45">round($G199*H199,0)</f>
        <v>4</v>
      </c>
      <c r="I230" s="21">
        <f t="shared" si="45"/>
        <v>2</v>
      </c>
      <c r="J230" s="21">
        <f t="shared" si="45"/>
        <v>1</v>
      </c>
      <c r="K230" s="21">
        <f t="shared" si="45"/>
        <v>3</v>
      </c>
      <c r="L230" s="21">
        <f t="shared" si="45"/>
        <v>0</v>
      </c>
      <c r="M230" s="21">
        <f t="shared" si="45"/>
        <v>0</v>
      </c>
      <c r="N230" s="21">
        <f t="shared" si="45"/>
        <v>0</v>
      </c>
      <c r="O230" s="21">
        <f t="shared" si="45"/>
        <v>0</v>
      </c>
      <c r="P230" s="21">
        <f t="shared" si="45"/>
        <v>0</v>
      </c>
      <c r="Q230" s="21">
        <f t="shared" si="45"/>
        <v>26</v>
      </c>
      <c r="R230" s="21">
        <f t="shared" si="45"/>
        <v>11</v>
      </c>
      <c r="S230" s="21">
        <f t="shared" si="45"/>
        <v>17</v>
      </c>
      <c r="T230" s="21">
        <f t="shared" si="45"/>
        <v>0</v>
      </c>
      <c r="U230" s="21">
        <f t="shared" si="45"/>
        <v>1</v>
      </c>
      <c r="V230" s="21">
        <f t="shared" si="45"/>
        <v>7</v>
      </c>
      <c r="W230" s="21">
        <f t="shared" si="45"/>
        <v>1</v>
      </c>
      <c r="X230" s="21">
        <f t="shared" si="45"/>
        <v>0</v>
      </c>
      <c r="Y230" s="21">
        <f t="shared" si="45"/>
        <v>3</v>
      </c>
      <c r="Z230" s="21">
        <f t="shared" si="45"/>
        <v>0</v>
      </c>
      <c r="AA230" s="21">
        <f t="shared" si="45"/>
        <v>0</v>
      </c>
      <c r="AB230" s="21">
        <f t="shared" si="45"/>
        <v>4</v>
      </c>
      <c r="AC230" s="21">
        <f t="shared" si="45"/>
        <v>1</v>
      </c>
      <c r="AD230" s="21">
        <f t="shared" si="45"/>
        <v>0</v>
      </c>
      <c r="AE230" s="21">
        <f t="shared" si="45"/>
        <v>0</v>
      </c>
      <c r="AF230" s="21">
        <f t="shared" si="45"/>
        <v>0</v>
      </c>
      <c r="AG230" s="21">
        <f t="shared" si="45"/>
        <v>0</v>
      </c>
      <c r="AH230" s="21">
        <f t="shared" si="45"/>
        <v>0</v>
      </c>
      <c r="AI230" s="21">
        <f t="shared" si="45"/>
        <v>0</v>
      </c>
      <c r="AJ230" s="21">
        <f t="shared" si="45"/>
        <v>0</v>
      </c>
    </row>
    <row r="231">
      <c r="B231" s="29" t="str">
        <f>'LocationSite Details'!A60&amp;"_"&amp;'LocationSite Details'!B60&amp;"_"&amp;'LocationSite Details'!I60</f>
        <v>Espiritu et al._c2_Bombing Estuary (Downstream), Ticalan, Batangas</v>
      </c>
      <c r="C231" s="29">
        <f>'LocationSite Details'!F60</f>
        <v>13.796004</v>
      </c>
      <c r="D231" s="29">
        <f>'LocationSite Details'!G60</f>
        <v>121.439255</v>
      </c>
      <c r="G231" s="28">
        <f t="shared" si="23"/>
        <v>128</v>
      </c>
      <c r="H231" s="21">
        <f t="shared" ref="H231:AJ231" si="46">round($G200*H200,0)</f>
        <v>3</v>
      </c>
      <c r="I231" s="21">
        <f t="shared" si="46"/>
        <v>0</v>
      </c>
      <c r="J231" s="21">
        <f t="shared" si="46"/>
        <v>0</v>
      </c>
      <c r="K231" s="21">
        <f t="shared" si="46"/>
        <v>10</v>
      </c>
      <c r="L231" s="21">
        <f t="shared" si="46"/>
        <v>0</v>
      </c>
      <c r="M231" s="21">
        <f t="shared" si="46"/>
        <v>5</v>
      </c>
      <c r="N231" s="21">
        <f t="shared" si="46"/>
        <v>5</v>
      </c>
      <c r="O231" s="21">
        <f t="shared" si="46"/>
        <v>6</v>
      </c>
      <c r="P231" s="21">
        <f t="shared" si="46"/>
        <v>15</v>
      </c>
      <c r="Q231" s="21">
        <f t="shared" si="46"/>
        <v>2</v>
      </c>
      <c r="R231" s="21">
        <f t="shared" si="46"/>
        <v>31</v>
      </c>
      <c r="S231" s="21">
        <f t="shared" si="46"/>
        <v>2</v>
      </c>
      <c r="T231" s="21">
        <f t="shared" si="46"/>
        <v>4</v>
      </c>
      <c r="U231" s="21">
        <f t="shared" si="46"/>
        <v>0</v>
      </c>
      <c r="V231" s="21">
        <f t="shared" si="46"/>
        <v>1</v>
      </c>
      <c r="W231" s="21">
        <f t="shared" si="46"/>
        <v>0</v>
      </c>
      <c r="X231" s="21">
        <f t="shared" si="46"/>
        <v>1</v>
      </c>
      <c r="Y231" s="21">
        <f t="shared" si="46"/>
        <v>0</v>
      </c>
      <c r="Z231" s="21">
        <f t="shared" si="46"/>
        <v>0</v>
      </c>
      <c r="AA231" s="21">
        <f t="shared" si="46"/>
        <v>2</v>
      </c>
      <c r="AB231" s="21">
        <f t="shared" si="46"/>
        <v>4</v>
      </c>
      <c r="AC231" s="21">
        <f t="shared" si="46"/>
        <v>1</v>
      </c>
      <c r="AD231" s="21">
        <f t="shared" si="46"/>
        <v>10</v>
      </c>
      <c r="AE231" s="21">
        <f t="shared" si="46"/>
        <v>23</v>
      </c>
      <c r="AF231" s="21">
        <f t="shared" si="46"/>
        <v>0</v>
      </c>
      <c r="AG231" s="21">
        <f t="shared" si="46"/>
        <v>1</v>
      </c>
      <c r="AH231" s="21">
        <f t="shared" si="46"/>
        <v>2</v>
      </c>
      <c r="AI231" s="21">
        <f t="shared" si="46"/>
        <v>0</v>
      </c>
      <c r="AJ231" s="21">
        <f t="shared" si="46"/>
        <v>0</v>
      </c>
    </row>
    <row r="232">
      <c r="B232" s="29" t="str">
        <f>'LocationSite Details'!A61&amp;"_"&amp;'LocationSite Details'!B61&amp;"_"&amp;'LocationSite Details'!I61</f>
        <v>Espiritu et al._c2_Bombing Estuary (Downstream), Ticalan, Batangas</v>
      </c>
      <c r="C232" s="29">
        <f>'LocationSite Details'!F61</f>
        <v>13.796004</v>
      </c>
      <c r="D232" s="29">
        <f>'LocationSite Details'!G61</f>
        <v>121.439255</v>
      </c>
      <c r="G232" s="28">
        <f t="shared" si="23"/>
        <v>311</v>
      </c>
      <c r="H232" s="21">
        <f t="shared" ref="H232:AJ232" si="47">round($G201*H201,0)</f>
        <v>17</v>
      </c>
      <c r="I232" s="21">
        <f t="shared" si="47"/>
        <v>3</v>
      </c>
      <c r="J232" s="21">
        <f t="shared" si="47"/>
        <v>0</v>
      </c>
      <c r="K232" s="21">
        <f t="shared" si="47"/>
        <v>14</v>
      </c>
      <c r="L232" s="21">
        <f t="shared" si="47"/>
        <v>2</v>
      </c>
      <c r="M232" s="21">
        <f t="shared" si="47"/>
        <v>0</v>
      </c>
      <c r="N232" s="21">
        <f t="shared" si="47"/>
        <v>17</v>
      </c>
      <c r="O232" s="21">
        <f t="shared" si="47"/>
        <v>11</v>
      </c>
      <c r="P232" s="21">
        <f t="shared" si="47"/>
        <v>1</v>
      </c>
      <c r="Q232" s="21">
        <f t="shared" si="47"/>
        <v>7</v>
      </c>
      <c r="R232" s="21">
        <f t="shared" si="47"/>
        <v>59</v>
      </c>
      <c r="S232" s="21">
        <f t="shared" si="47"/>
        <v>0</v>
      </c>
      <c r="T232" s="21">
        <f t="shared" si="47"/>
        <v>1</v>
      </c>
      <c r="U232" s="21">
        <f t="shared" si="47"/>
        <v>10</v>
      </c>
      <c r="V232" s="21">
        <f t="shared" si="47"/>
        <v>2</v>
      </c>
      <c r="W232" s="21">
        <f t="shared" si="47"/>
        <v>0</v>
      </c>
      <c r="X232" s="21">
        <f t="shared" si="47"/>
        <v>0</v>
      </c>
      <c r="Y232" s="21">
        <f t="shared" si="47"/>
        <v>0</v>
      </c>
      <c r="Z232" s="21">
        <f t="shared" si="47"/>
        <v>0</v>
      </c>
      <c r="AA232" s="21">
        <f t="shared" si="47"/>
        <v>0</v>
      </c>
      <c r="AB232" s="21">
        <f t="shared" si="47"/>
        <v>19</v>
      </c>
      <c r="AC232" s="21">
        <f t="shared" si="47"/>
        <v>11</v>
      </c>
      <c r="AD232" s="21">
        <f t="shared" si="47"/>
        <v>131</v>
      </c>
      <c r="AE232" s="21">
        <f t="shared" si="47"/>
        <v>1</v>
      </c>
      <c r="AF232" s="21">
        <f t="shared" si="47"/>
        <v>2</v>
      </c>
      <c r="AG232" s="21">
        <f t="shared" si="47"/>
        <v>3</v>
      </c>
      <c r="AH232" s="21">
        <f t="shared" si="47"/>
        <v>0</v>
      </c>
      <c r="AI232" s="21">
        <f t="shared" si="47"/>
        <v>0</v>
      </c>
      <c r="AJ232" s="21">
        <f t="shared" si="47"/>
        <v>0</v>
      </c>
    </row>
    <row r="233">
      <c r="B233" s="29" t="str">
        <f>'LocationSite Details'!A62&amp;"_"&amp;'LocationSite Details'!B62&amp;"_"&amp;'LocationSite Details'!I62</f>
        <v>Espiritu et al._c3_Adjoining Coastal Area, Ticalan, Batangas</v>
      </c>
      <c r="C233" s="29">
        <f>'LocationSite Details'!F62</f>
        <v>13.789517</v>
      </c>
      <c r="D233" s="29">
        <f>'LocationSite Details'!G62</f>
        <v>121.437719</v>
      </c>
      <c r="G233" s="28">
        <f t="shared" si="23"/>
        <v>2516</v>
      </c>
      <c r="H233" s="21">
        <f t="shared" ref="H233:AJ233" si="48">round($G202*H202,0)</f>
        <v>246</v>
      </c>
      <c r="I233" s="21">
        <f t="shared" si="48"/>
        <v>40</v>
      </c>
      <c r="J233" s="21">
        <f t="shared" si="48"/>
        <v>0</v>
      </c>
      <c r="K233" s="21">
        <f t="shared" si="48"/>
        <v>11</v>
      </c>
      <c r="L233" s="21">
        <f t="shared" si="48"/>
        <v>2</v>
      </c>
      <c r="M233" s="21">
        <f t="shared" si="48"/>
        <v>6</v>
      </c>
      <c r="N233" s="21">
        <f t="shared" si="48"/>
        <v>257</v>
      </c>
      <c r="O233" s="21">
        <f t="shared" si="48"/>
        <v>457</v>
      </c>
      <c r="P233" s="21">
        <f t="shared" si="48"/>
        <v>2</v>
      </c>
      <c r="Q233" s="21">
        <f t="shared" si="48"/>
        <v>48</v>
      </c>
      <c r="R233" s="21">
        <f t="shared" si="48"/>
        <v>536</v>
      </c>
      <c r="S233" s="21">
        <f t="shared" si="48"/>
        <v>0</v>
      </c>
      <c r="T233" s="21">
        <f t="shared" si="48"/>
        <v>3</v>
      </c>
      <c r="U233" s="21">
        <f t="shared" si="48"/>
        <v>31</v>
      </c>
      <c r="V233" s="21">
        <f t="shared" si="48"/>
        <v>85</v>
      </c>
      <c r="W233" s="21">
        <f t="shared" si="48"/>
        <v>0</v>
      </c>
      <c r="X233" s="21">
        <f t="shared" si="48"/>
        <v>0</v>
      </c>
      <c r="Y233" s="21">
        <f t="shared" si="48"/>
        <v>9</v>
      </c>
      <c r="Z233" s="21">
        <f t="shared" si="48"/>
        <v>0</v>
      </c>
      <c r="AA233" s="21">
        <f t="shared" si="48"/>
        <v>36</v>
      </c>
      <c r="AB233" s="21">
        <f t="shared" si="48"/>
        <v>188</v>
      </c>
      <c r="AC233" s="21">
        <f t="shared" si="48"/>
        <v>22</v>
      </c>
      <c r="AD233" s="21">
        <f t="shared" si="48"/>
        <v>510</v>
      </c>
      <c r="AE233" s="21">
        <f t="shared" si="48"/>
        <v>2</v>
      </c>
      <c r="AF233" s="21">
        <f t="shared" si="48"/>
        <v>0</v>
      </c>
      <c r="AG233" s="21">
        <f t="shared" si="48"/>
        <v>2</v>
      </c>
      <c r="AH233" s="21">
        <f t="shared" si="48"/>
        <v>23</v>
      </c>
      <c r="AI233" s="21">
        <f t="shared" si="48"/>
        <v>0</v>
      </c>
      <c r="AJ233" s="21">
        <f t="shared" si="48"/>
        <v>0</v>
      </c>
    </row>
    <row r="234">
      <c r="B234" s="29" t="str">
        <f>'LocationSite Details'!A63&amp;"_"&amp;'LocationSite Details'!B63&amp;"_"&amp;'LocationSite Details'!I63</f>
        <v>Espiritu et al._c3_Adjoining Coastal Area, Ticalan, Batangas</v>
      </c>
      <c r="C234" s="29">
        <f>'LocationSite Details'!F63</f>
        <v>13.789517</v>
      </c>
      <c r="D234" s="29">
        <f>'LocationSite Details'!G63</f>
        <v>121.437719</v>
      </c>
      <c r="G234" s="28">
        <f t="shared" si="23"/>
        <v>1870</v>
      </c>
      <c r="H234" s="21">
        <f t="shared" ref="H234:AJ234" si="49">round($G203*H203,0)</f>
        <v>31</v>
      </c>
      <c r="I234" s="21">
        <f t="shared" si="49"/>
        <v>12</v>
      </c>
      <c r="J234" s="21">
        <f t="shared" si="49"/>
        <v>0</v>
      </c>
      <c r="K234" s="21">
        <f t="shared" si="49"/>
        <v>8</v>
      </c>
      <c r="L234" s="21">
        <f t="shared" si="49"/>
        <v>0</v>
      </c>
      <c r="M234" s="21">
        <f t="shared" si="49"/>
        <v>0</v>
      </c>
      <c r="N234" s="21">
        <f t="shared" si="49"/>
        <v>26</v>
      </c>
      <c r="O234" s="21">
        <f t="shared" si="49"/>
        <v>37</v>
      </c>
      <c r="P234" s="21">
        <f t="shared" si="49"/>
        <v>14</v>
      </c>
      <c r="Q234" s="21">
        <f t="shared" si="49"/>
        <v>50</v>
      </c>
      <c r="R234" s="21">
        <f t="shared" si="49"/>
        <v>1308</v>
      </c>
      <c r="S234" s="21">
        <f t="shared" si="49"/>
        <v>24</v>
      </c>
      <c r="T234" s="21">
        <f t="shared" si="49"/>
        <v>1</v>
      </c>
      <c r="U234" s="21">
        <f t="shared" si="49"/>
        <v>5</v>
      </c>
      <c r="V234" s="21">
        <f t="shared" si="49"/>
        <v>6</v>
      </c>
      <c r="W234" s="21">
        <f t="shared" si="49"/>
        <v>0</v>
      </c>
      <c r="X234" s="21">
        <f t="shared" si="49"/>
        <v>0</v>
      </c>
      <c r="Y234" s="21">
        <f t="shared" si="49"/>
        <v>2</v>
      </c>
      <c r="Z234" s="21">
        <f t="shared" si="49"/>
        <v>0</v>
      </c>
      <c r="AA234" s="21">
        <f t="shared" si="49"/>
        <v>1</v>
      </c>
      <c r="AB234" s="21">
        <f t="shared" si="49"/>
        <v>22</v>
      </c>
      <c r="AC234" s="21">
        <f t="shared" si="49"/>
        <v>173</v>
      </c>
      <c r="AD234" s="21">
        <f t="shared" si="49"/>
        <v>149</v>
      </c>
      <c r="AE234" s="21">
        <f t="shared" si="49"/>
        <v>0</v>
      </c>
      <c r="AF234" s="21">
        <f t="shared" si="49"/>
        <v>0</v>
      </c>
      <c r="AG234" s="21">
        <f t="shared" si="49"/>
        <v>1</v>
      </c>
      <c r="AH234" s="21">
        <f t="shared" si="49"/>
        <v>0</v>
      </c>
      <c r="AI234" s="21">
        <f t="shared" si="49"/>
        <v>0</v>
      </c>
      <c r="AJ234" s="21">
        <f t="shared" si="49"/>
        <v>0</v>
      </c>
    </row>
    <row r="235">
      <c r="B235" s="29" t="str">
        <f>'LocationSite Details'!A66&amp;"_"&amp;'LocationSite Details'!B66&amp;"_"&amp;'LocationSite Details'!I66</f>
        <v>Kalnasa et al._d1_Opol 1</v>
      </c>
      <c r="C235" s="29">
        <f>'LocationSite Details'!F66</f>
        <v>8.518222222</v>
      </c>
      <c r="D235" s="29">
        <f>'LocationSite Details'!G66</f>
        <v>124.5823056</v>
      </c>
      <c r="G235" s="28">
        <f t="shared" si="23"/>
        <v>8562</v>
      </c>
      <c r="H235" s="21">
        <f t="shared" ref="H235:AJ235" si="50">round($G204*H204,0)</f>
        <v>137</v>
      </c>
      <c r="I235" s="21">
        <f t="shared" si="50"/>
        <v>17</v>
      </c>
      <c r="J235" s="21">
        <f t="shared" si="50"/>
        <v>0</v>
      </c>
      <c r="K235" s="21">
        <f t="shared" si="50"/>
        <v>5</v>
      </c>
      <c r="L235" s="21">
        <f t="shared" si="50"/>
        <v>0</v>
      </c>
      <c r="M235" s="21">
        <f t="shared" si="50"/>
        <v>0</v>
      </c>
      <c r="N235" s="21">
        <f t="shared" si="50"/>
        <v>156</v>
      </c>
      <c r="O235" s="21">
        <f t="shared" si="50"/>
        <v>159</v>
      </c>
      <c r="P235" s="21">
        <f t="shared" si="50"/>
        <v>5</v>
      </c>
      <c r="Q235" s="21">
        <f t="shared" si="50"/>
        <v>671</v>
      </c>
      <c r="R235" s="21">
        <f t="shared" si="50"/>
        <v>5282</v>
      </c>
      <c r="S235" s="21">
        <f t="shared" si="50"/>
        <v>351</v>
      </c>
      <c r="T235" s="21">
        <f t="shared" si="50"/>
        <v>0</v>
      </c>
      <c r="U235" s="21">
        <f t="shared" si="50"/>
        <v>14</v>
      </c>
      <c r="V235" s="21">
        <f t="shared" si="50"/>
        <v>0</v>
      </c>
      <c r="W235" s="21">
        <f t="shared" si="50"/>
        <v>0</v>
      </c>
      <c r="X235" s="21">
        <f t="shared" si="50"/>
        <v>0</v>
      </c>
      <c r="Y235" s="21">
        <f t="shared" si="50"/>
        <v>15</v>
      </c>
      <c r="Z235" s="21">
        <f t="shared" si="50"/>
        <v>0</v>
      </c>
      <c r="AA235" s="21">
        <f t="shared" si="50"/>
        <v>2</v>
      </c>
      <c r="AB235" s="21">
        <f t="shared" si="50"/>
        <v>56</v>
      </c>
      <c r="AC235" s="21">
        <f t="shared" si="50"/>
        <v>1358</v>
      </c>
      <c r="AD235" s="21">
        <f t="shared" si="50"/>
        <v>326</v>
      </c>
      <c r="AE235" s="21">
        <f t="shared" si="50"/>
        <v>0</v>
      </c>
      <c r="AF235" s="21">
        <f t="shared" si="50"/>
        <v>0</v>
      </c>
      <c r="AG235" s="21">
        <f t="shared" si="50"/>
        <v>2</v>
      </c>
      <c r="AH235" s="21">
        <f t="shared" si="50"/>
        <v>6</v>
      </c>
      <c r="AI235" s="21">
        <f t="shared" si="50"/>
        <v>0</v>
      </c>
      <c r="AJ235" s="21">
        <f t="shared" si="50"/>
        <v>0</v>
      </c>
    </row>
    <row r="236">
      <c r="B236" s="29" t="str">
        <f>'LocationSite Details'!A67&amp;"_"&amp;'LocationSite Details'!B67&amp;"_"&amp;'LocationSite Details'!I67</f>
        <v>Kalnasa et al._d2_Opol 2</v>
      </c>
      <c r="C236" s="29">
        <f>'LocationSite Details'!F67</f>
        <v>8.518186111</v>
      </c>
      <c r="D236" s="29">
        <f>'LocationSite Details'!G67</f>
        <v>124.5823944</v>
      </c>
      <c r="G236" s="28">
        <f t="shared" si="23"/>
        <v>3925</v>
      </c>
      <c r="H236" s="29">
        <f t="shared" ref="H236:AJ236" si="51">round($G205*H205,0)</f>
        <v>271</v>
      </c>
      <c r="I236" s="29">
        <f t="shared" si="51"/>
        <v>47</v>
      </c>
      <c r="J236" s="29">
        <f t="shared" si="51"/>
        <v>0</v>
      </c>
      <c r="K236" s="29">
        <f t="shared" si="51"/>
        <v>10</v>
      </c>
      <c r="L236" s="29">
        <f t="shared" si="51"/>
        <v>1</v>
      </c>
      <c r="M236" s="29">
        <f t="shared" si="51"/>
        <v>2</v>
      </c>
      <c r="N236" s="29">
        <f t="shared" si="51"/>
        <v>210</v>
      </c>
      <c r="O236" s="29">
        <f t="shared" si="51"/>
        <v>73</v>
      </c>
      <c r="P236" s="29">
        <f t="shared" si="51"/>
        <v>21</v>
      </c>
      <c r="Q236" s="29">
        <f t="shared" si="51"/>
        <v>311</v>
      </c>
      <c r="R236" s="29">
        <f t="shared" si="51"/>
        <v>1713</v>
      </c>
      <c r="S236" s="29">
        <f t="shared" si="51"/>
        <v>43</v>
      </c>
      <c r="T236" s="29">
        <f t="shared" si="51"/>
        <v>0</v>
      </c>
      <c r="U236" s="29">
        <f t="shared" si="51"/>
        <v>29</v>
      </c>
      <c r="V236" s="29">
        <f t="shared" si="51"/>
        <v>17</v>
      </c>
      <c r="W236" s="29">
        <f t="shared" si="51"/>
        <v>0</v>
      </c>
      <c r="X236" s="29">
        <f t="shared" si="51"/>
        <v>0</v>
      </c>
      <c r="Y236" s="29">
        <f t="shared" si="51"/>
        <v>2</v>
      </c>
      <c r="Z236" s="29">
        <f t="shared" si="51"/>
        <v>0</v>
      </c>
      <c r="AA236" s="29">
        <f t="shared" si="51"/>
        <v>3</v>
      </c>
      <c r="AB236" s="29">
        <f t="shared" si="51"/>
        <v>116</v>
      </c>
      <c r="AC236" s="29">
        <f t="shared" si="51"/>
        <v>23</v>
      </c>
      <c r="AD236" s="29">
        <f t="shared" si="51"/>
        <v>1002</v>
      </c>
      <c r="AE236" s="29">
        <f t="shared" si="51"/>
        <v>0</v>
      </c>
      <c r="AF236" s="29">
        <f t="shared" si="51"/>
        <v>0</v>
      </c>
      <c r="AG236" s="29">
        <f t="shared" si="51"/>
        <v>11</v>
      </c>
      <c r="AH236" s="29">
        <f t="shared" si="51"/>
        <v>19</v>
      </c>
      <c r="AI236" s="29">
        <f t="shared" si="51"/>
        <v>0</v>
      </c>
      <c r="AJ236" s="29">
        <f t="shared" si="51"/>
        <v>1</v>
      </c>
    </row>
    <row r="237">
      <c r="B237" s="29" t="str">
        <f>'LocationSite Details'!A68&amp;"_"&amp;'LocationSite Details'!B68&amp;"_"&amp;'LocationSite Details'!I68</f>
        <v>Kalnasa et al._d3_Opol 3</v>
      </c>
      <c r="C237" s="29">
        <f>'LocationSite Details'!F68</f>
        <v>8.518169444</v>
      </c>
      <c r="D237" s="29">
        <f>'LocationSite Details'!G68</f>
        <v>124.5824722</v>
      </c>
      <c r="G237" s="28">
        <f t="shared" si="23"/>
        <v>3998</v>
      </c>
      <c r="H237" s="29">
        <f t="shared" ref="H237:AJ237" si="52">round($G206*H206,0)</f>
        <v>4</v>
      </c>
      <c r="I237" s="29">
        <f t="shared" si="52"/>
        <v>2</v>
      </c>
      <c r="J237" s="29">
        <f t="shared" si="52"/>
        <v>0</v>
      </c>
      <c r="K237" s="29">
        <f t="shared" si="52"/>
        <v>63</v>
      </c>
      <c r="L237" s="29">
        <f t="shared" si="52"/>
        <v>0</v>
      </c>
      <c r="M237" s="29">
        <f t="shared" si="52"/>
        <v>3</v>
      </c>
      <c r="N237" s="29">
        <f t="shared" si="52"/>
        <v>1241</v>
      </c>
      <c r="O237" s="29">
        <f t="shared" si="52"/>
        <v>6</v>
      </c>
      <c r="P237" s="29">
        <f t="shared" si="52"/>
        <v>4</v>
      </c>
      <c r="Q237" s="29">
        <f t="shared" si="52"/>
        <v>122</v>
      </c>
      <c r="R237" s="29">
        <f t="shared" si="52"/>
        <v>767</v>
      </c>
      <c r="S237" s="29">
        <f t="shared" si="52"/>
        <v>10</v>
      </c>
      <c r="T237" s="29">
        <f t="shared" si="52"/>
        <v>13</v>
      </c>
      <c r="U237" s="29">
        <f t="shared" si="52"/>
        <v>76</v>
      </c>
      <c r="V237" s="29">
        <f t="shared" si="52"/>
        <v>16</v>
      </c>
      <c r="W237" s="29">
        <f t="shared" si="52"/>
        <v>0</v>
      </c>
      <c r="X237" s="29">
        <f t="shared" si="52"/>
        <v>0</v>
      </c>
      <c r="Y237" s="29">
        <f t="shared" si="52"/>
        <v>0</v>
      </c>
      <c r="Z237" s="29">
        <f t="shared" si="52"/>
        <v>0</v>
      </c>
      <c r="AA237" s="29">
        <f t="shared" si="52"/>
        <v>22</v>
      </c>
      <c r="AB237" s="29">
        <f t="shared" si="52"/>
        <v>278</v>
      </c>
      <c r="AC237" s="29">
        <f t="shared" si="52"/>
        <v>206</v>
      </c>
      <c r="AD237" s="29">
        <f t="shared" si="52"/>
        <v>1137</v>
      </c>
      <c r="AE237" s="29">
        <f t="shared" si="52"/>
        <v>0</v>
      </c>
      <c r="AF237" s="29">
        <f t="shared" si="52"/>
        <v>0</v>
      </c>
      <c r="AG237" s="29">
        <f t="shared" si="52"/>
        <v>4</v>
      </c>
      <c r="AH237" s="29">
        <f t="shared" si="52"/>
        <v>24</v>
      </c>
      <c r="AI237" s="29">
        <f t="shared" si="52"/>
        <v>0</v>
      </c>
      <c r="AJ237" s="29">
        <f t="shared" si="52"/>
        <v>0</v>
      </c>
    </row>
    <row r="238">
      <c r="B238" s="29" t="str">
        <f>'LocationSite Details'!A69&amp;"_"&amp;'LocationSite Details'!B69&amp;"_"&amp;'LocationSite Details'!I69</f>
        <v>Kalnasa et al._d4_El Salvador City 1</v>
      </c>
      <c r="C238" s="29">
        <f>'LocationSite Details'!F69</f>
        <v>8.571555556</v>
      </c>
      <c r="D238" s="29">
        <f>'LocationSite Details'!G69</f>
        <v>124.5129167</v>
      </c>
    </row>
    <row r="239">
      <c r="B239" s="29" t="str">
        <f>'LocationSite Details'!A70&amp;"_"&amp;'LocationSite Details'!B70&amp;"_"&amp;'LocationSite Details'!I70</f>
        <v>Kalnasa et al._d5_El Salvador City 2</v>
      </c>
      <c r="C239" s="29">
        <f>'LocationSite Details'!F70</f>
        <v>8.571755556</v>
      </c>
      <c r="D239" s="29">
        <f>'LocationSite Details'!G70</f>
        <v>124.5126778</v>
      </c>
    </row>
    <row r="240">
      <c r="B240" s="29" t="str">
        <f>'LocationSite Details'!A71&amp;"_"&amp;'LocationSite Details'!B71&amp;"_"&amp;'LocationSite Details'!I71</f>
        <v>Kalnasa et al._d6_El Salvador City 3</v>
      </c>
      <c r="C240" s="29">
        <f>'LocationSite Details'!F71</f>
        <v>8.571844444</v>
      </c>
      <c r="D240" s="29">
        <f>'LocationSite Details'!G71</f>
        <v>124.5126417</v>
      </c>
    </row>
    <row r="241">
      <c r="B241" s="29" t="str">
        <f>'LocationSite Details'!A72&amp;"_"&amp;'LocationSite Details'!B72&amp;"_"&amp;'LocationSite Details'!I72</f>
        <v>Kalnasa et al._d7_Alubijid 1</v>
      </c>
      <c r="C241" s="29">
        <f>'LocationSite Details'!F72</f>
        <v>8.589941667</v>
      </c>
      <c r="D241" s="29">
        <f>'LocationSite Details'!G72</f>
        <v>124.4732667</v>
      </c>
      <c r="G241" s="63" t="s">
        <v>13</v>
      </c>
      <c r="H241" s="63" t="s">
        <v>4</v>
      </c>
      <c r="I241" s="64" t="s">
        <v>105</v>
      </c>
      <c r="J241" s="64" t="s">
        <v>688</v>
      </c>
      <c r="K241" s="64" t="s">
        <v>789</v>
      </c>
      <c r="L241" s="64" t="s">
        <v>790</v>
      </c>
      <c r="M241" s="64" t="s">
        <v>791</v>
      </c>
      <c r="N241" s="64" t="s">
        <v>298</v>
      </c>
      <c r="O241" s="64" t="s">
        <v>299</v>
      </c>
      <c r="P241" s="64" t="s">
        <v>300</v>
      </c>
      <c r="Q241" s="64" t="s">
        <v>301</v>
      </c>
      <c r="R241" s="64" t="s">
        <v>302</v>
      </c>
      <c r="S241" s="64" t="s">
        <v>303</v>
      </c>
      <c r="T241" s="64" t="s">
        <v>304</v>
      </c>
      <c r="U241" s="64" t="s">
        <v>305</v>
      </c>
    </row>
    <row r="242">
      <c r="B242" s="29" t="str">
        <f>'LocationSite Details'!A73&amp;"_"&amp;'LocationSite Details'!B73&amp;"_"&amp;'LocationSite Details'!I73</f>
        <v>Kalnasa et al._d8_Alubijid 2</v>
      </c>
      <c r="C242" s="29">
        <f>'LocationSite Details'!F73</f>
        <v>8.589702778</v>
      </c>
      <c r="D242" s="29">
        <f>'LocationSite Details'!G73</f>
        <v>124.472875</v>
      </c>
      <c r="G242" s="1" t="s">
        <v>37</v>
      </c>
      <c r="H242" s="1" t="s">
        <v>792</v>
      </c>
      <c r="I242" s="30" t="s">
        <v>175</v>
      </c>
      <c r="J242" s="1" t="s">
        <v>793</v>
      </c>
      <c r="K242" s="30" t="s">
        <v>794</v>
      </c>
      <c r="L242" s="1" t="s">
        <v>795</v>
      </c>
      <c r="M242" s="1" t="s">
        <v>796</v>
      </c>
      <c r="N242" s="1">
        <v>0.0</v>
      </c>
      <c r="O242" s="1">
        <v>0.0</v>
      </c>
      <c r="P242" s="1">
        <v>40.0</v>
      </c>
      <c r="Q242" s="1">
        <v>30.0</v>
      </c>
      <c r="R242" s="1">
        <v>40.0</v>
      </c>
      <c r="S242" s="1">
        <v>33.0</v>
      </c>
      <c r="T242" s="1">
        <v>25.0</v>
      </c>
      <c r="U242" s="1">
        <v>60.0</v>
      </c>
    </row>
    <row r="243">
      <c r="B243" s="29" t="str">
        <f>'LocationSite Details'!A74&amp;"_"&amp;'LocationSite Details'!B74&amp;"_"&amp;'LocationSite Details'!I74</f>
        <v>Kalnasa et al._d9_Alubijid 3</v>
      </c>
      <c r="C243" s="29">
        <f>'LocationSite Details'!F74</f>
        <v>8.588938889</v>
      </c>
      <c r="D243" s="29">
        <f>'LocationSite Details'!G74</f>
        <v>124.4752417</v>
      </c>
      <c r="G243" s="1" t="s">
        <v>37</v>
      </c>
      <c r="H243" s="1" t="s">
        <v>792</v>
      </c>
      <c r="I243" s="30" t="s">
        <v>175</v>
      </c>
      <c r="J243" s="1" t="s">
        <v>797</v>
      </c>
      <c r="K243" s="30" t="s">
        <v>794</v>
      </c>
      <c r="L243" s="1" t="s">
        <v>795</v>
      </c>
      <c r="M243" s="1" t="s">
        <v>796</v>
      </c>
      <c r="N243" s="1">
        <v>100.0</v>
      </c>
      <c r="O243" s="1">
        <v>100.0</v>
      </c>
      <c r="P243" s="1">
        <v>30.0</v>
      </c>
      <c r="Q243" s="1">
        <v>30.0</v>
      </c>
      <c r="R243" s="1">
        <v>20.0</v>
      </c>
      <c r="S243" s="1">
        <v>34.0</v>
      </c>
      <c r="T243" s="1">
        <v>45.0</v>
      </c>
      <c r="U243" s="1">
        <v>10.0</v>
      </c>
    </row>
    <row r="244">
      <c r="B244" s="29" t="str">
        <f>'LocationSite Details'!A75&amp;"_"&amp;'LocationSite Details'!B75&amp;"_"&amp;'LocationSite Details'!I75</f>
        <v>Hua Yong et al._e1a_Oslob Cebu (Within interaction area)</v>
      </c>
      <c r="C244" s="29">
        <f>'LocationSite Details'!F75</f>
        <v>9.462527778</v>
      </c>
      <c r="D244" s="29">
        <f>'LocationSite Details'!G75</f>
        <v>123.3811944</v>
      </c>
      <c r="G244" s="1" t="s">
        <v>37</v>
      </c>
      <c r="H244" s="1" t="s">
        <v>792</v>
      </c>
      <c r="I244" s="30" t="s">
        <v>175</v>
      </c>
      <c r="J244" s="1" t="s">
        <v>798</v>
      </c>
      <c r="K244" s="30" t="s">
        <v>794</v>
      </c>
      <c r="L244" s="1" t="s">
        <v>795</v>
      </c>
      <c r="M244" s="1" t="s">
        <v>796</v>
      </c>
      <c r="N244" s="1">
        <v>0.0</v>
      </c>
      <c r="O244" s="1">
        <v>0.0</v>
      </c>
      <c r="P244" s="1">
        <v>30.0</v>
      </c>
      <c r="Q244" s="1">
        <v>40.0</v>
      </c>
      <c r="R244" s="1">
        <v>40.0</v>
      </c>
      <c r="S244" s="1">
        <v>33.0</v>
      </c>
      <c r="T244" s="1">
        <v>30.0</v>
      </c>
      <c r="U244" s="1">
        <v>30.0</v>
      </c>
    </row>
    <row r="245">
      <c r="B245" s="29" t="str">
        <f>'LocationSite Details'!A76&amp;"_"&amp;'LocationSite Details'!B76&amp;"_"&amp;'LocationSite Details'!I76</f>
        <v>Hua Yong et al._e2b_Oslob Cebu (Within interaction area)</v>
      </c>
      <c r="C245" s="29">
        <f>'LocationSite Details'!F76</f>
        <v>9.460138889</v>
      </c>
      <c r="D245" s="29">
        <f>'LocationSite Details'!G76</f>
        <v>123.3800556</v>
      </c>
      <c r="K245" s="1"/>
      <c r="L245" s="1" t="s">
        <v>799</v>
      </c>
      <c r="N245" s="29">
        <f t="shared" ref="N245:U245" si="53">SUM(N242:N244)</f>
        <v>100</v>
      </c>
      <c r="O245" s="29">
        <f t="shared" si="53"/>
        <v>100</v>
      </c>
      <c r="P245" s="29">
        <f t="shared" si="53"/>
        <v>100</v>
      </c>
      <c r="Q245" s="29">
        <f t="shared" si="53"/>
        <v>100</v>
      </c>
      <c r="R245" s="29">
        <f t="shared" si="53"/>
        <v>100</v>
      </c>
      <c r="S245" s="29">
        <f t="shared" si="53"/>
        <v>100</v>
      </c>
      <c r="T245" s="29">
        <f t="shared" si="53"/>
        <v>100</v>
      </c>
      <c r="U245" s="29">
        <f t="shared" si="53"/>
        <v>100</v>
      </c>
    </row>
    <row r="246">
      <c r="B246" s="29" t="str">
        <f>'LocationSite Details'!A77&amp;"_"&amp;'LocationSite Details'!B77&amp;"_"&amp;'LocationSite Details'!I77</f>
        <v>Hua Yong et al._e3c_Oslob Cebu (North of interaction area)</v>
      </c>
      <c r="C246" s="29">
        <f>'LocationSite Details'!F77</f>
        <v>9.483388889</v>
      </c>
      <c r="D246" s="29">
        <f>'LocationSite Details'!G77</f>
        <v>123.3938611</v>
      </c>
    </row>
    <row r="247">
      <c r="B247" s="29" t="str">
        <f>'LocationSite Details'!A78&amp;"_"&amp;'LocationSite Details'!B78&amp;"_"&amp;'LocationSite Details'!I78</f>
        <v>Hua Yong et al._e4d_Oslob Cebu (South of interaction area)</v>
      </c>
      <c r="C247" s="29">
        <f>'LocationSite Details'!F78</f>
        <v>9.453</v>
      </c>
      <c r="D247" s="29">
        <f>'LocationSite Details'!G78</f>
        <v>123.3778611</v>
      </c>
    </row>
    <row r="248">
      <c r="B248" s="29" t="str">
        <f>'LocationSite Details'!A89&amp;"_"&amp;'LocationSite Details'!B89&amp;"_"&amp;'LocationSite Details'!I89</f>
        <v>Sajorne et al._e1_Binduyan</v>
      </c>
      <c r="C248" s="29">
        <f>'LocationSite Details'!F89</f>
        <v>10.018117</v>
      </c>
      <c r="D248" s="29">
        <f>'LocationSite Details'!G89</f>
        <v>119.07695</v>
      </c>
    </row>
    <row r="249">
      <c r="B249" s="29" t="str">
        <f>'LocationSite Details'!A90&amp;"_"&amp;'LocationSite Details'!B90&amp;"_"&amp;'LocationSite Details'!I90</f>
        <v>Sajorne et al._e2_Binduyan</v>
      </c>
      <c r="C249" s="29">
        <f>'LocationSite Details'!F90</f>
        <v>10.004183</v>
      </c>
      <c r="D249" s="29">
        <f>'LocationSite Details'!G90</f>
        <v>119.03015</v>
      </c>
    </row>
    <row r="250">
      <c r="B250" s="29" t="str">
        <f>'LocationSite Details'!A91&amp;"_"&amp;'LocationSite Details'!B91&amp;"_"&amp;'LocationSite Details'!I91</f>
        <v>Sajorne et al._e3_Lucbuan</v>
      </c>
      <c r="C250" s="29">
        <f>'LocationSite Details'!F91</f>
        <v>9.984567</v>
      </c>
      <c r="D250" s="29">
        <f>'LocationSite Details'!G91</f>
        <v>118.951917</v>
      </c>
    </row>
    <row r="251">
      <c r="B251" s="29" t="str">
        <f>'LocationSite Details'!A92&amp;"_"&amp;'LocationSite Details'!B92&amp;"_"&amp;'LocationSite Details'!I92</f>
        <v>Sajorne et al._e4_Lucbuan</v>
      </c>
      <c r="C251" s="29">
        <f>'LocationSite Details'!F92</f>
        <v>9.981</v>
      </c>
      <c r="D251" s="29">
        <f>'LocationSite Details'!G92</f>
        <v>118.8856</v>
      </c>
    </row>
    <row r="252">
      <c r="B252" s="29" t="str">
        <f>'LocationSite Details'!A93&amp;"_"&amp;'LocationSite Details'!B93&amp;"_"&amp;'LocationSite Details'!I93</f>
        <v>Sajorne et al._e5_San Manuel</v>
      </c>
      <c r="C252" s="29">
        <f>'LocationSite Details'!F93</f>
        <v>9.7509</v>
      </c>
      <c r="D252" s="29">
        <f>'LocationSite Details'!G93</f>
        <v>118.772317</v>
      </c>
    </row>
    <row r="253">
      <c r="B253" s="29" t="str">
        <f>'LocationSite Details'!A94&amp;"_"&amp;'LocationSite Details'!B94&amp;"_"&amp;'LocationSite Details'!I94</f>
        <v>Sajorne et al._e6_San Miguel</v>
      </c>
      <c r="C253" s="29">
        <f>'LocationSite Details'!F94</f>
        <v>9.7509</v>
      </c>
      <c r="D253" s="29">
        <f>'LocationSite Details'!G94</f>
        <v>118.772</v>
      </c>
    </row>
    <row r="254">
      <c r="B254" s="29" t="str">
        <f>'LocationSite Details'!A95&amp;"_"&amp;'LocationSite Details'!B95&amp;"_"&amp;'LocationSite Details'!I95</f>
        <v>Sajorne et al._e7_Bancao-Bancao</v>
      </c>
      <c r="C254" s="29">
        <f>'LocationSite Details'!F95</f>
        <v>9.750983</v>
      </c>
      <c r="D254" s="29">
        <f>'LocationSite Details'!G95</f>
        <v>118.772367</v>
      </c>
    </row>
    <row r="255">
      <c r="B255" s="29" t="str">
        <f>'LocationSite Details'!A96&amp;"_"&amp;'LocationSite Details'!B96&amp;"_"&amp;'LocationSite Details'!I96</f>
        <v>Sajorne et al._e8_Mangingisda</v>
      </c>
      <c r="C255" s="29">
        <f>'LocationSite Details'!F96</f>
        <v>9.660433</v>
      </c>
      <c r="D255" s="29">
        <f>'LocationSite Details'!G96</f>
        <v>118.74025</v>
      </c>
    </row>
    <row r="256">
      <c r="B256" s="29" t="str">
        <f>'LocationSite Details'!A97&amp;"_"&amp;'LocationSite Details'!B97&amp;"_"&amp;'LocationSite Details'!I97</f>
        <v>Sajorne et al._e9_Inagawan</v>
      </c>
      <c r="C256" s="29">
        <f>'LocationSite Details'!F97</f>
        <v>9.606767</v>
      </c>
      <c r="D256" s="29">
        <f>'LocationSite Details'!G97</f>
        <v>118.701583</v>
      </c>
    </row>
    <row r="257">
      <c r="B257" s="29" t="str">
        <f>'LocationSite Details'!A98&amp;"_"&amp;'LocationSite Details'!B98&amp;"_"&amp;'LocationSite Details'!I98</f>
        <v>Sajorne et al._e10_Inagawan</v>
      </c>
      <c r="C257" s="29">
        <f>'LocationSite Details'!F98</f>
        <v>9.57165</v>
      </c>
      <c r="D257" s="29">
        <f>'LocationSite Details'!G98</f>
        <v>118.68055</v>
      </c>
    </row>
    <row r="258">
      <c r="B258" s="29" t="str">
        <f>'LocationSite Details'!A99&amp;"_"&amp;'LocationSite Details'!B99&amp;"_"&amp;'LocationSite Details'!I99</f>
        <v>Sajorne et al._e11_Inagawan</v>
      </c>
      <c r="C258" s="29">
        <f>'LocationSite Details'!F99</f>
        <v>9.544417</v>
      </c>
      <c r="D258" s="29">
        <f>'LocationSite Details'!G99</f>
        <v>118.653483</v>
      </c>
    </row>
    <row r="259">
      <c r="B259" s="29" t="str">
        <f>'LocationSite Details'!A100&amp;"_"&amp;'LocationSite Details'!B100&amp;"_"&amp;'LocationSite Details'!I100</f>
        <v>Sajorne et al._w1_Cabayugan</v>
      </c>
      <c r="C259" s="29">
        <f>'LocationSite Details'!F100</f>
        <v>10.197717</v>
      </c>
      <c r="D259" s="29">
        <f>'LocationSite Details'!G100</f>
        <v>118.9028</v>
      </c>
    </row>
    <row r="260">
      <c r="B260" s="29" t="str">
        <f>'LocationSite Details'!A101&amp;"_"&amp;'LocationSite Details'!B101&amp;"_"&amp;'LocationSite Details'!I101</f>
        <v>Sajorne et al._w2_Buenavista</v>
      </c>
      <c r="C260" s="29">
        <f>'LocationSite Details'!F101</f>
        <v>10.075633</v>
      </c>
      <c r="D260" s="29">
        <f>'LocationSite Details'!G101</f>
        <v>118.818217</v>
      </c>
    </row>
    <row r="261">
      <c r="B261" s="29" t="str">
        <f>'LocationSite Details'!A102&amp;"_"&amp;'LocationSite Details'!B102&amp;"_"&amp;'LocationSite Details'!I102</f>
        <v>Sajorne et al._w3_Buenavista</v>
      </c>
      <c r="C261" s="29">
        <f>'LocationSite Details'!F102</f>
        <v>10.073283</v>
      </c>
      <c r="D261" s="29">
        <f>'LocationSite Details'!G102</f>
        <v>118.816283</v>
      </c>
    </row>
    <row r="262">
      <c r="B262" s="29" t="str">
        <f>'LocationSite Details'!A103&amp;"_"&amp;'LocationSite Details'!B103&amp;"_"&amp;'LocationSite Details'!I103</f>
        <v>Sajorne et al._w4_Bacungan</v>
      </c>
      <c r="C262" s="29">
        <f>'LocationSite Details'!F103</f>
        <v>9.87415</v>
      </c>
      <c r="D262" s="29">
        <f>'LocationSite Details'!G103</f>
        <v>118.607917</v>
      </c>
    </row>
    <row r="263">
      <c r="B263" s="29" t="str">
        <f>'LocationSite Details'!A104&amp;"_"&amp;'LocationSite Details'!B104&amp;"_"&amp;'LocationSite Details'!I104</f>
        <v>Sajorne et al._w5_Bacungan</v>
      </c>
      <c r="C263" s="29">
        <f>'LocationSite Details'!F104</f>
        <v>9.8741</v>
      </c>
      <c r="D263" s="29">
        <f>'LocationSite Details'!G104</f>
        <v>118.607917</v>
      </c>
    </row>
    <row r="264">
      <c r="B264" s="29" t="str">
        <f>'LocationSite Details'!A105&amp;"_"&amp;'LocationSite Details'!B105&amp;"_"&amp;'LocationSite Details'!I105</f>
        <v>Sajorne et al._w6_Simpocan</v>
      </c>
      <c r="C264" s="29">
        <f>'LocationSite Details'!F105</f>
        <v>9.803517</v>
      </c>
      <c r="D264" s="29">
        <f>'LocationSite Details'!G105</f>
        <v>118.5408</v>
      </c>
    </row>
    <row r="265">
      <c r="B265" s="29" t="str">
        <f>'LocationSite Details'!A106&amp;"_"&amp;'LocationSite Details'!B106&amp;"_"&amp;'LocationSite Details'!I106</f>
        <v>Sajorne et al._w7_Simpocan</v>
      </c>
      <c r="C265" s="29">
        <f>'LocationSite Details'!F106</f>
        <v>9.75915</v>
      </c>
      <c r="D265" s="29">
        <f>'LocationSite Details'!G106</f>
        <v>118.509483</v>
      </c>
    </row>
    <row r="266">
      <c r="B266" s="29" t="str">
        <f>'LocationSite Details'!A107&amp;"_"&amp;'LocationSite Details'!B107&amp;"_"&amp;'LocationSite Details'!I107</f>
        <v>Sajorne et al._w8_Napsan</v>
      </c>
      <c r="C266" s="29">
        <f>'LocationSite Details'!F107</f>
        <v>9.730817</v>
      </c>
      <c r="D266" s="29">
        <f>'LocationSite Details'!G107</f>
        <v>118.47185</v>
      </c>
    </row>
    <row r="267">
      <c r="B267" s="29" t="str">
        <f>'LocationSite Details'!A108&amp;"_"&amp;'LocationSite Details'!B108&amp;"_"&amp;'LocationSite Details'!I108</f>
        <v>Sajorne et al._w9_Napsan</v>
      </c>
      <c r="C267" s="29">
        <f>'LocationSite Details'!F108</f>
        <v>9.7267</v>
      </c>
      <c r="D267" s="29">
        <f>'LocationSite Details'!G108</f>
        <v>118.453567</v>
      </c>
    </row>
    <row r="268">
      <c r="B268" s="29" t="str">
        <f>'LocationSite Details'!A109&amp;"_"&amp;'LocationSite Details'!B109&amp;"_"&amp;'LocationSite Details'!I109</f>
        <v>Sajorne et al._w10_Napsan</v>
      </c>
      <c r="C268" s="29">
        <f>'LocationSite Details'!F109</f>
        <v>9.727933</v>
      </c>
      <c r="D268" s="29">
        <f>'LocationSite Details'!G109</f>
        <v>118.450183</v>
      </c>
    </row>
    <row r="269">
      <c r="B269" s="29" t="str">
        <f>'Marine Life Data'!A89&amp;"_"&amp;'Marine Life Data'!B89&amp;"_"&amp;'Marine Life Data'!H89</f>
        <v>van Emmerik et al._Meycauayan_Tawiran Bridge</v>
      </c>
      <c r="C269" s="29">
        <f>'Marine Life Data'!E89</f>
        <v>14.747722</v>
      </c>
      <c r="D269" s="29">
        <f>'Marine Life Data'!F89</f>
        <v>120.910639</v>
      </c>
    </row>
    <row r="270">
      <c r="B270" s="29" t="str">
        <f>'Marine Life Data'!A90&amp;"_"&amp;'Marine Life Data'!B90&amp;"_"&amp;'Marine Life Data'!H90</f>
        <v>van Emmerik et al._Meycauayan_Marilao Bridge</v>
      </c>
      <c r="C270" s="29">
        <f>'Marine Life Data'!E90</f>
        <v>14.771167</v>
      </c>
      <c r="D270" s="29">
        <f>'Marine Life Data'!F90</f>
        <v>120.958861</v>
      </c>
    </row>
    <row r="271">
      <c r="B271" s="29" t="str">
        <f>'Marine Life Data'!A91&amp;"_"&amp;'Marine Life Data'!B91&amp;"_"&amp;'Marine Life Data'!H91</f>
        <v>van Emmerik et al._Tullahan_Malabon Bridge</v>
      </c>
      <c r="C271" s="29">
        <f>'Marine Life Data'!E91</f>
        <v>14.659833</v>
      </c>
      <c r="D271" s="29">
        <f>'Marine Life Data'!F91</f>
        <v>120.955389</v>
      </c>
    </row>
    <row r="272">
      <c r="B272" s="29" t="str">
        <f>'Marine Life Data'!A92&amp;"_"&amp;'Marine Life Data'!B92&amp;"_"&amp;'Marine Life Data'!H92</f>
        <v>van Emmerik et al._Tullahan_Tullahan Bridge</v>
      </c>
      <c r="C272" s="29">
        <f>'Marine Life Data'!E92</f>
        <v>14.684861</v>
      </c>
      <c r="D272" s="29">
        <f>'Marine Life Data'!F92</f>
        <v>121.000861</v>
      </c>
    </row>
    <row r="273">
      <c r="B273" s="29" t="str">
        <f>'Marine Life Data'!A93&amp;"_"&amp;'Marine Life Data'!B93&amp;"_"&amp;'Marine Life Data'!H93</f>
        <v>van Emmerik et al._Pasig_William A. Jones Bridge</v>
      </c>
      <c r="C273" s="29">
        <f>'Marine Life Data'!E93</f>
        <v>14.595778</v>
      </c>
      <c r="D273" s="29">
        <f>'Marine Life Data'!F93</f>
        <v>120.977222</v>
      </c>
    </row>
    <row r="274">
      <c r="B274" s="29" t="str">
        <f>'Marine Life Data'!A94&amp;"_"&amp;'Marine Life Data'!B94&amp;"_"&amp;'Marine Life Data'!H94</f>
        <v>van Emmerik et al._Pasig_Lambingan Bridge</v>
      </c>
      <c r="C274" s="29">
        <f>'Marine Life Data'!E94</f>
        <v>14.586444</v>
      </c>
      <c r="D274" s="29">
        <f>'Marine Life Data'!F94</f>
        <v>121.019889</v>
      </c>
    </row>
    <row r="275">
      <c r="B275" s="29" t="str">
        <f>'LocationSite Details'!A116&amp;"_"&amp;'LocationSite Details'!B116&amp;"_"&amp;'LocationSite Details'!I116</f>
        <v>Esquinas et al._s1_Bulua</v>
      </c>
      <c r="C275" s="29">
        <f>'LocationSite Details'!F116</f>
        <v>8.520472</v>
      </c>
      <c r="D275" s="29">
        <f>'LocationSite Details'!G116</f>
        <v>124.612694</v>
      </c>
    </row>
    <row r="276">
      <c r="B276" s="29" t="str">
        <f>'LocationSite Details'!A117&amp;"_"&amp;'LocationSite Details'!B117&amp;"_"&amp;'LocationSite Details'!I117</f>
        <v>Esquinas et al._s2_Bulua</v>
      </c>
      <c r="C276" s="29">
        <f>'LocationSite Details'!F117</f>
        <v>8.520472</v>
      </c>
      <c r="D276" s="29">
        <f>'LocationSite Details'!G117</f>
        <v>124.61275</v>
      </c>
    </row>
    <row r="277">
      <c r="B277" s="29" t="str">
        <f>'LocationSite Details'!A118&amp;"_"&amp;'LocationSite Details'!B118&amp;"_"&amp;'LocationSite Details'!I118</f>
        <v>Esquinas et al._s3_Bulua</v>
      </c>
      <c r="C277" s="29">
        <f>'LocationSite Details'!F118</f>
        <v>8.520472</v>
      </c>
      <c r="D277" s="29">
        <f>'LocationSite Details'!G118</f>
        <v>124.612778</v>
      </c>
    </row>
    <row r="278">
      <c r="B278" s="29" t="str">
        <f>'LocationSite Details'!A119&amp;"_"&amp;'LocationSite Details'!B119&amp;"_"&amp;'LocationSite Details'!I119</f>
        <v>Esquinas et al._s4_Bonbon</v>
      </c>
      <c r="C278" s="29">
        <f>'LocationSite Details'!F119</f>
        <v>8.511694</v>
      </c>
      <c r="D278" s="29">
        <f>'LocationSite Details'!G119</f>
        <v>124.643028</v>
      </c>
    </row>
    <row r="279">
      <c r="B279" s="29" t="str">
        <f>'LocationSite Details'!A120&amp;"_"&amp;'LocationSite Details'!B120&amp;"_"&amp;'LocationSite Details'!I120</f>
        <v>Esquinas et al._s5_Bonbon</v>
      </c>
      <c r="C279" s="29">
        <f>'LocationSite Details'!F120</f>
        <v>8.511722</v>
      </c>
      <c r="D279" s="29">
        <f>'LocationSite Details'!G120</f>
        <v>124.642972</v>
      </c>
    </row>
    <row r="280">
      <c r="B280" s="29" t="str">
        <f>'LocationSite Details'!A121&amp;"_"&amp;'LocationSite Details'!B121&amp;"_"&amp;'LocationSite Details'!I121</f>
        <v>Esquinas et al._s6_Bonbon</v>
      </c>
      <c r="C280" s="29">
        <f>'LocationSite Details'!F121</f>
        <v>8.51175</v>
      </c>
      <c r="D280" s="29">
        <f>'LocationSite Details'!G121</f>
        <v>124.642944</v>
      </c>
    </row>
    <row r="281">
      <c r="B281" s="29" t="str">
        <f>'LocationSite Details'!A122&amp;"_"&amp;'LocationSite Details'!B122&amp;"_"&amp;'LocationSite Details'!I122</f>
        <v>Esquinas et al._s7_Macabalan</v>
      </c>
      <c r="C281" s="29">
        <f>'LocationSite Details'!F122</f>
        <v>8.503306</v>
      </c>
      <c r="D281" s="29">
        <f>'LocationSite Details'!G122</f>
        <v>124.663833</v>
      </c>
    </row>
    <row r="282">
      <c r="B282" s="29" t="str">
        <f>'LocationSite Details'!A123&amp;"_"&amp;'LocationSite Details'!B123&amp;"_"&amp;'LocationSite Details'!I123</f>
        <v>Esquinas et al._s8_Macabalan</v>
      </c>
      <c r="C282" s="29">
        <f>'LocationSite Details'!F123</f>
        <v>8.503306</v>
      </c>
      <c r="D282" s="29">
        <f>'LocationSite Details'!G123</f>
        <v>124.663861</v>
      </c>
    </row>
    <row r="283">
      <c r="B283" s="29" t="str">
        <f>'LocationSite Details'!A124&amp;"_"&amp;'LocationSite Details'!B124&amp;"_"&amp;'LocationSite Details'!I124</f>
        <v>Esquinas et al._s9_Macabalan</v>
      </c>
      <c r="C283" s="29">
        <f>'LocationSite Details'!F124</f>
        <v>8.503306</v>
      </c>
      <c r="D283" s="29">
        <f>'LocationSite Details'!G124</f>
        <v>124.663917</v>
      </c>
    </row>
    <row r="284">
      <c r="B284" s="29" t="str">
        <f>'LocationSite Details'!A125&amp;"_"&amp;'LocationSite Details'!B125&amp;"_"&amp;'LocationSite Details'!I125</f>
        <v>Esquinas et al._s10_Baloy</v>
      </c>
      <c r="C284" s="29">
        <f>'LocationSite Details'!F125</f>
        <v>8.480194</v>
      </c>
      <c r="D284" s="29">
        <f>'LocationSite Details'!G125</f>
        <v>124.722333</v>
      </c>
    </row>
    <row r="285">
      <c r="B285" s="29" t="str">
        <f>'LocationSite Details'!A126&amp;"_"&amp;'LocationSite Details'!B126&amp;"_"&amp;'LocationSite Details'!I126</f>
        <v>Esquinas et al._s11_Baloy</v>
      </c>
      <c r="C285" s="29">
        <f>'LocationSite Details'!F126</f>
        <v>8.480167</v>
      </c>
      <c r="D285" s="29">
        <f>'LocationSite Details'!G126</f>
        <v>124.722278</v>
      </c>
    </row>
    <row r="286">
      <c r="B286" s="29" t="str">
        <f>'LocationSite Details'!A127&amp;"_"&amp;'LocationSite Details'!B127&amp;"_"&amp;'LocationSite Details'!I127</f>
        <v>Esquinas et al._s12_Baloy</v>
      </c>
      <c r="C286" s="29">
        <f>'LocationSite Details'!F127</f>
        <v>8.480139</v>
      </c>
      <c r="D286" s="29">
        <f>'LocationSite Details'!G127</f>
        <v>124.72225</v>
      </c>
    </row>
  </sheetData>
  <mergeCells count="24">
    <mergeCell ref="I49:I50"/>
    <mergeCell ref="J49:J54"/>
    <mergeCell ref="I51:I52"/>
    <mergeCell ref="I53:I54"/>
    <mergeCell ref="J63:J68"/>
    <mergeCell ref="I77:I79"/>
    <mergeCell ref="J77:J79"/>
    <mergeCell ref="I80:I82"/>
    <mergeCell ref="J80:J82"/>
    <mergeCell ref="I83:I85"/>
    <mergeCell ref="J83:J85"/>
    <mergeCell ref="I88:I91"/>
    <mergeCell ref="I110:I112"/>
    <mergeCell ref="K149:K150"/>
    <mergeCell ref="H171:H173"/>
    <mergeCell ref="I171:I173"/>
    <mergeCell ref="B176:D176"/>
    <mergeCell ref="K151:K152"/>
    <mergeCell ref="H162:H164"/>
    <mergeCell ref="I162:I164"/>
    <mergeCell ref="H165:H167"/>
    <mergeCell ref="I165:I167"/>
    <mergeCell ref="H168:H170"/>
    <mergeCell ref="I168:I170"/>
  </mergeCells>
  <dataValidations>
    <dataValidation type="list" allowBlank="1" sqref="D47:D90">
      <formula1>"Sediments,Water,Marine Life,Mixed"</formula1>
    </dataValidation>
    <dataValidation type="list" allowBlank="1" sqref="AG49:AG54">
      <formula1>"Average,Total,Other"</formula1>
    </dataValidation>
    <dataValidation type="list" allowBlank="1" sqref="D2:D46 D91:D173 I242:I244">
      <formula1>"Sediments,Water,Marine Life,Surface,Mixed"</formula1>
    </dataValidation>
    <dataValidation type="list" allowBlank="1" sqref="H242:H244">
      <formula1>"Micro,Macro,Other"</formula1>
    </dataValidation>
  </dataValidations>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63" t="s">
        <v>13</v>
      </c>
      <c r="B1" s="65" t="s">
        <v>103</v>
      </c>
      <c r="C1" s="25" t="s">
        <v>800</v>
      </c>
      <c r="D1" s="25" t="s">
        <v>801</v>
      </c>
      <c r="E1" s="66" t="s">
        <v>105</v>
      </c>
      <c r="F1" s="65" t="s">
        <v>106</v>
      </c>
      <c r="G1" s="65" t="s">
        <v>107</v>
      </c>
      <c r="H1" s="65" t="s">
        <v>108</v>
      </c>
      <c r="I1" s="67" t="s">
        <v>109</v>
      </c>
      <c r="J1" s="68" t="s">
        <v>110</v>
      </c>
      <c r="K1" s="68" t="s">
        <v>111</v>
      </c>
      <c r="L1" s="64" t="s">
        <v>802</v>
      </c>
      <c r="M1" s="64" t="s">
        <v>803</v>
      </c>
      <c r="N1" s="64" t="s">
        <v>789</v>
      </c>
    </row>
    <row r="2">
      <c r="A2" s="30" t="s">
        <v>113</v>
      </c>
      <c r="B2" s="29">
        <v>1.0</v>
      </c>
      <c r="C2" s="69">
        <v>44366.0</v>
      </c>
      <c r="D2" s="70">
        <v>44366.0</v>
      </c>
      <c r="E2" s="22" t="s">
        <v>114</v>
      </c>
      <c r="F2" s="29">
        <v>9.687883</v>
      </c>
      <c r="G2" s="29">
        <v>118.7523</v>
      </c>
      <c r="H2" s="71" t="s">
        <v>115</v>
      </c>
      <c r="I2" s="72" t="s">
        <v>116</v>
      </c>
      <c r="J2" s="73"/>
      <c r="K2" s="73"/>
      <c r="L2" s="28">
        <v>360.0</v>
      </c>
      <c r="M2" s="1" t="s">
        <v>804</v>
      </c>
      <c r="N2" s="1" t="s">
        <v>80</v>
      </c>
    </row>
    <row r="3">
      <c r="A3" s="30" t="s">
        <v>113</v>
      </c>
      <c r="B3" s="29">
        <v>2.0</v>
      </c>
      <c r="C3" s="69">
        <v>44367.0</v>
      </c>
      <c r="D3" s="70">
        <v>44367.0</v>
      </c>
      <c r="E3" s="22" t="s">
        <v>114</v>
      </c>
      <c r="F3" s="29">
        <v>9.572767</v>
      </c>
      <c r="G3" s="29">
        <v>118.681783</v>
      </c>
      <c r="H3" s="71" t="s">
        <v>118</v>
      </c>
      <c r="I3" s="72" t="s">
        <v>119</v>
      </c>
      <c r="J3" s="73"/>
      <c r="K3" s="73"/>
      <c r="L3" s="28">
        <v>720.0</v>
      </c>
      <c r="M3" s="1" t="s">
        <v>804</v>
      </c>
      <c r="N3" s="1" t="s">
        <v>80</v>
      </c>
    </row>
    <row r="4">
      <c r="A4" s="30" t="s">
        <v>113</v>
      </c>
      <c r="B4" s="29">
        <v>3.0</v>
      </c>
      <c r="C4" s="69">
        <v>44367.0</v>
      </c>
      <c r="D4" s="70">
        <v>44367.0</v>
      </c>
      <c r="E4" s="22" t="s">
        <v>114</v>
      </c>
      <c r="F4" s="29">
        <v>9.575217</v>
      </c>
      <c r="G4" s="29">
        <v>118.68375</v>
      </c>
      <c r="H4" s="71" t="s">
        <v>120</v>
      </c>
      <c r="I4" s="72" t="s">
        <v>121</v>
      </c>
      <c r="J4" s="73"/>
      <c r="K4" s="73"/>
      <c r="L4" s="28">
        <v>720.0</v>
      </c>
      <c r="M4" s="1" t="s">
        <v>804</v>
      </c>
      <c r="N4" s="1" t="s">
        <v>80</v>
      </c>
    </row>
    <row r="5">
      <c r="A5" s="30" t="s">
        <v>113</v>
      </c>
      <c r="B5" s="29">
        <v>4.0</v>
      </c>
      <c r="C5" s="69">
        <v>44368.0</v>
      </c>
      <c r="D5" s="70">
        <v>44368.0</v>
      </c>
      <c r="E5" s="22" t="s">
        <v>114</v>
      </c>
      <c r="F5" s="29">
        <v>9.936867</v>
      </c>
      <c r="G5" s="29">
        <v>118.646167</v>
      </c>
      <c r="H5" s="71" t="s">
        <v>118</v>
      </c>
      <c r="I5" s="72" t="s">
        <v>122</v>
      </c>
      <c r="J5" s="73"/>
      <c r="K5" s="73"/>
      <c r="L5" s="28">
        <v>1440.0</v>
      </c>
      <c r="M5" s="1" t="s">
        <v>804</v>
      </c>
      <c r="N5" s="1" t="s">
        <v>80</v>
      </c>
    </row>
    <row r="6">
      <c r="A6" s="30" t="s">
        <v>113</v>
      </c>
      <c r="B6" s="29">
        <v>6.0</v>
      </c>
      <c r="C6" s="69">
        <v>44369.0</v>
      </c>
      <c r="D6" s="70">
        <v>44369.0</v>
      </c>
      <c r="E6" s="22" t="s">
        <v>114</v>
      </c>
      <c r="F6" s="29">
        <v>9.607433</v>
      </c>
      <c r="G6" s="29">
        <v>118.7018</v>
      </c>
      <c r="H6" s="71" t="s">
        <v>118</v>
      </c>
      <c r="I6" s="72" t="s">
        <v>123</v>
      </c>
      <c r="J6" s="73"/>
      <c r="K6" s="73"/>
      <c r="L6" s="28">
        <v>360.0</v>
      </c>
      <c r="M6" s="1" t="s">
        <v>804</v>
      </c>
      <c r="N6" s="1" t="s">
        <v>80</v>
      </c>
    </row>
    <row r="7">
      <c r="A7" s="30" t="s">
        <v>113</v>
      </c>
      <c r="B7" s="29">
        <v>7.0</v>
      </c>
      <c r="C7" s="69">
        <v>44369.0</v>
      </c>
      <c r="D7" s="70">
        <v>44369.0</v>
      </c>
      <c r="E7" s="22" t="s">
        <v>114</v>
      </c>
      <c r="F7" s="29">
        <v>9.931967</v>
      </c>
      <c r="G7" s="29">
        <v>118.6423</v>
      </c>
      <c r="H7" s="71" t="s">
        <v>120</v>
      </c>
      <c r="I7" s="72" t="s">
        <v>124</v>
      </c>
      <c r="J7" s="73"/>
      <c r="K7" s="73"/>
      <c r="L7" s="28">
        <v>360.0</v>
      </c>
      <c r="M7" s="1" t="s">
        <v>804</v>
      </c>
      <c r="N7" s="1" t="s">
        <v>80</v>
      </c>
    </row>
    <row r="8">
      <c r="A8" s="30" t="s">
        <v>113</v>
      </c>
      <c r="B8" s="29">
        <v>8.0</v>
      </c>
      <c r="C8" s="69">
        <v>44370.0</v>
      </c>
      <c r="D8" s="70">
        <v>44370.0</v>
      </c>
      <c r="E8" s="22" t="s">
        <v>114</v>
      </c>
      <c r="F8" s="29">
        <v>10.024883</v>
      </c>
      <c r="G8" s="29">
        <v>119.1205</v>
      </c>
      <c r="H8" s="71" t="s">
        <v>118</v>
      </c>
      <c r="I8" s="72" t="s">
        <v>125</v>
      </c>
      <c r="J8" s="73"/>
      <c r="K8" s="73"/>
      <c r="L8" s="28">
        <v>360.0</v>
      </c>
      <c r="M8" s="1" t="s">
        <v>804</v>
      </c>
      <c r="N8" s="1" t="s">
        <v>80</v>
      </c>
    </row>
    <row r="9">
      <c r="A9" s="30" t="s">
        <v>113</v>
      </c>
      <c r="B9" s="29">
        <v>9.0</v>
      </c>
      <c r="C9" s="69">
        <v>44370.0</v>
      </c>
      <c r="D9" s="70">
        <v>44370.0</v>
      </c>
      <c r="E9" s="22" t="s">
        <v>114</v>
      </c>
      <c r="F9" s="29">
        <v>9.976917</v>
      </c>
      <c r="G9" s="29">
        <v>118.866883</v>
      </c>
      <c r="H9" s="71" t="s">
        <v>126</v>
      </c>
      <c r="I9" s="72" t="s">
        <v>127</v>
      </c>
      <c r="J9" s="73"/>
      <c r="K9" s="73"/>
      <c r="L9" s="28">
        <v>720.0</v>
      </c>
      <c r="M9" s="1" t="s">
        <v>804</v>
      </c>
      <c r="N9" s="1" t="s">
        <v>80</v>
      </c>
    </row>
    <row r="10">
      <c r="A10" s="30" t="s">
        <v>113</v>
      </c>
      <c r="B10" s="29">
        <v>10.0</v>
      </c>
      <c r="C10" s="69">
        <v>44370.0</v>
      </c>
      <c r="D10" s="70">
        <v>44370.0</v>
      </c>
      <c r="E10" s="22" t="s">
        <v>114</v>
      </c>
      <c r="F10" s="29">
        <v>9.985533</v>
      </c>
      <c r="G10" s="29">
        <v>118.976133</v>
      </c>
      <c r="H10" s="71" t="s">
        <v>118</v>
      </c>
      <c r="I10" s="72" t="s">
        <v>128</v>
      </c>
      <c r="J10" s="73"/>
      <c r="K10" s="73"/>
      <c r="L10" s="28">
        <v>720.0</v>
      </c>
      <c r="M10" s="1" t="s">
        <v>804</v>
      </c>
      <c r="N10" s="1" t="s">
        <v>80</v>
      </c>
    </row>
    <row r="11">
      <c r="A11" s="30" t="s">
        <v>113</v>
      </c>
      <c r="B11" s="29">
        <v>11.0</v>
      </c>
      <c r="C11" s="69">
        <v>44373.0</v>
      </c>
      <c r="D11" s="70">
        <v>44373.0</v>
      </c>
      <c r="E11" s="22" t="s">
        <v>114</v>
      </c>
      <c r="F11" s="29">
        <v>9.54365</v>
      </c>
      <c r="G11" s="29">
        <v>118.653433</v>
      </c>
      <c r="H11" s="71" t="s">
        <v>118</v>
      </c>
      <c r="I11" s="72" t="s">
        <v>129</v>
      </c>
      <c r="J11" s="73"/>
      <c r="K11" s="73"/>
      <c r="L11" s="28">
        <v>720.0</v>
      </c>
      <c r="M11" s="1" t="s">
        <v>804</v>
      </c>
      <c r="N11" s="1" t="s">
        <v>80</v>
      </c>
    </row>
    <row r="12">
      <c r="A12" s="30" t="s">
        <v>113</v>
      </c>
      <c r="B12" s="29">
        <v>12.0</v>
      </c>
      <c r="C12" s="69">
        <v>44373.0</v>
      </c>
      <c r="D12" s="70">
        <v>44373.0</v>
      </c>
      <c r="E12" s="22" t="s">
        <v>114</v>
      </c>
      <c r="F12" s="29">
        <v>9.519233</v>
      </c>
      <c r="G12" s="29">
        <v>118.64475</v>
      </c>
      <c r="H12" s="71" t="s">
        <v>126</v>
      </c>
      <c r="I12" s="72" t="s">
        <v>130</v>
      </c>
      <c r="J12" s="73"/>
      <c r="K12" s="73"/>
      <c r="L12" s="28">
        <v>720.0</v>
      </c>
      <c r="M12" s="1" t="s">
        <v>804</v>
      </c>
      <c r="N12" s="1" t="s">
        <v>80</v>
      </c>
    </row>
    <row r="13">
      <c r="A13" s="30" t="s">
        <v>113</v>
      </c>
      <c r="B13" s="29">
        <v>13.0</v>
      </c>
      <c r="C13" s="69">
        <v>44374.0</v>
      </c>
      <c r="D13" s="70">
        <v>44374.0</v>
      </c>
      <c r="E13" s="22" t="s">
        <v>114</v>
      </c>
      <c r="F13" s="29">
        <v>9.2805</v>
      </c>
      <c r="G13" s="29">
        <v>118.43875</v>
      </c>
      <c r="H13" s="71" t="s">
        <v>118</v>
      </c>
      <c r="I13" s="72" t="s">
        <v>131</v>
      </c>
      <c r="J13" s="73"/>
      <c r="K13" s="73"/>
      <c r="L13" s="28">
        <v>360.0</v>
      </c>
      <c r="M13" s="1" t="s">
        <v>804</v>
      </c>
      <c r="N13" s="1" t="s">
        <v>80</v>
      </c>
    </row>
    <row r="14">
      <c r="A14" s="30" t="s">
        <v>113</v>
      </c>
      <c r="B14" s="29">
        <v>14.0</v>
      </c>
      <c r="C14" s="69">
        <v>44374.0</v>
      </c>
      <c r="D14" s="70">
        <v>44374.0</v>
      </c>
      <c r="E14" s="22" t="s">
        <v>114</v>
      </c>
      <c r="F14" s="29">
        <v>9.24595</v>
      </c>
      <c r="G14" s="29">
        <v>118.417483</v>
      </c>
      <c r="H14" s="71" t="s">
        <v>118</v>
      </c>
      <c r="I14" s="72" t="s">
        <v>132</v>
      </c>
      <c r="J14" s="73"/>
      <c r="K14" s="73"/>
      <c r="L14" s="28">
        <v>360.0</v>
      </c>
      <c r="M14" s="1" t="s">
        <v>804</v>
      </c>
      <c r="N14" s="1" t="s">
        <v>80</v>
      </c>
    </row>
    <row r="15">
      <c r="A15" s="30" t="s">
        <v>113</v>
      </c>
      <c r="B15" s="29">
        <v>15.0</v>
      </c>
      <c r="C15" s="69">
        <v>44375.0</v>
      </c>
      <c r="D15" s="70">
        <v>44375.0</v>
      </c>
      <c r="E15" s="22" t="s">
        <v>114</v>
      </c>
      <c r="F15" s="29">
        <v>9.373283</v>
      </c>
      <c r="G15" s="29">
        <v>118.5799</v>
      </c>
      <c r="H15" s="71" t="s">
        <v>118</v>
      </c>
      <c r="I15" s="72" t="s">
        <v>133</v>
      </c>
      <c r="J15" s="73"/>
      <c r="K15" s="73"/>
      <c r="L15" s="28">
        <v>360.0</v>
      </c>
      <c r="M15" s="1" t="s">
        <v>804</v>
      </c>
      <c r="N15" s="1" t="s">
        <v>80</v>
      </c>
    </row>
    <row r="16">
      <c r="A16" s="30" t="s">
        <v>113</v>
      </c>
      <c r="B16" s="29">
        <v>16.0</v>
      </c>
      <c r="C16" s="69">
        <v>44375.0</v>
      </c>
      <c r="D16" s="70">
        <v>44375.0</v>
      </c>
      <c r="E16" s="22" t="s">
        <v>114</v>
      </c>
      <c r="F16" s="29">
        <v>9.393283</v>
      </c>
      <c r="G16" s="29">
        <v>118.5401</v>
      </c>
      <c r="H16" s="71" t="s">
        <v>126</v>
      </c>
      <c r="I16" s="72" t="s">
        <v>134</v>
      </c>
      <c r="J16" s="73"/>
      <c r="K16" s="73"/>
      <c r="L16" s="28">
        <v>360.0</v>
      </c>
      <c r="M16" s="1" t="s">
        <v>804</v>
      </c>
      <c r="N16" s="1" t="s">
        <v>80</v>
      </c>
    </row>
    <row r="17">
      <c r="A17" s="30" t="s">
        <v>113</v>
      </c>
      <c r="B17" s="29">
        <v>17.0</v>
      </c>
      <c r="C17" s="70">
        <v>44203.0</v>
      </c>
      <c r="D17" s="70">
        <v>44203.0</v>
      </c>
      <c r="E17" s="22" t="s">
        <v>114</v>
      </c>
      <c r="F17" s="29">
        <v>8.783183</v>
      </c>
      <c r="G17" s="29">
        <v>117.849583</v>
      </c>
      <c r="H17" s="71" t="s">
        <v>118</v>
      </c>
      <c r="I17" s="72" t="s">
        <v>135</v>
      </c>
      <c r="J17" s="73"/>
      <c r="K17" s="73"/>
      <c r="L17" s="28">
        <v>1080.0</v>
      </c>
      <c r="M17" s="1" t="s">
        <v>804</v>
      </c>
      <c r="N17" s="1" t="s">
        <v>80</v>
      </c>
    </row>
    <row r="18">
      <c r="A18" s="30" t="s">
        <v>113</v>
      </c>
      <c r="B18" s="29">
        <v>18.0</v>
      </c>
      <c r="C18" s="70">
        <v>44234.0</v>
      </c>
      <c r="D18" s="70">
        <v>44234.0</v>
      </c>
      <c r="E18" s="22" t="s">
        <v>114</v>
      </c>
      <c r="F18" s="29">
        <v>8.883117</v>
      </c>
      <c r="G18" s="29">
        <v>117.985867</v>
      </c>
      <c r="H18" s="71" t="s">
        <v>120</v>
      </c>
      <c r="I18" s="72" t="s">
        <v>136</v>
      </c>
      <c r="J18" s="73"/>
      <c r="K18" s="73"/>
      <c r="L18" s="28">
        <v>2320.0</v>
      </c>
      <c r="M18" s="1" t="s">
        <v>804</v>
      </c>
      <c r="N18" s="1" t="s">
        <v>80</v>
      </c>
    </row>
    <row r="19">
      <c r="A19" s="30" t="s">
        <v>113</v>
      </c>
      <c r="B19" s="29">
        <v>19.0</v>
      </c>
      <c r="C19" s="70">
        <v>44234.0</v>
      </c>
      <c r="D19" s="70">
        <v>44234.0</v>
      </c>
      <c r="E19" s="22" t="s">
        <v>114</v>
      </c>
      <c r="F19" s="29">
        <v>8.8346</v>
      </c>
      <c r="G19" s="29">
        <v>117.900283</v>
      </c>
      <c r="H19" s="71" t="s">
        <v>118</v>
      </c>
      <c r="I19" s="72" t="s">
        <v>137</v>
      </c>
      <c r="J19" s="73"/>
      <c r="K19" s="73"/>
      <c r="L19" s="28">
        <v>900.0</v>
      </c>
      <c r="M19" s="1" t="s">
        <v>804</v>
      </c>
      <c r="N19" s="1" t="s">
        <v>80</v>
      </c>
    </row>
    <row r="20">
      <c r="A20" s="30" t="s">
        <v>113</v>
      </c>
      <c r="B20" s="29">
        <v>20.0</v>
      </c>
      <c r="C20" s="70">
        <v>44234.0</v>
      </c>
      <c r="D20" s="70">
        <v>44234.0</v>
      </c>
      <c r="E20" s="22" t="s">
        <v>114</v>
      </c>
      <c r="F20" s="29">
        <v>8.8198</v>
      </c>
      <c r="G20" s="29">
        <v>117.878017</v>
      </c>
      <c r="H20" s="71" t="s">
        <v>118</v>
      </c>
      <c r="I20" s="72" t="s">
        <v>138</v>
      </c>
      <c r="J20" s="73"/>
      <c r="K20" s="73"/>
      <c r="L20" s="28">
        <v>900.0</v>
      </c>
      <c r="M20" s="1" t="s">
        <v>804</v>
      </c>
      <c r="N20" s="1" t="s">
        <v>80</v>
      </c>
    </row>
    <row r="21">
      <c r="A21" s="30" t="s">
        <v>113</v>
      </c>
      <c r="B21" s="29">
        <v>21.0</v>
      </c>
      <c r="C21" s="70">
        <v>44262.0</v>
      </c>
      <c r="D21" s="70">
        <v>44262.0</v>
      </c>
      <c r="E21" s="22" t="s">
        <v>114</v>
      </c>
      <c r="F21" s="29">
        <v>8.278717</v>
      </c>
      <c r="G21" s="29">
        <v>117.126167</v>
      </c>
      <c r="H21" s="71" t="s">
        <v>118</v>
      </c>
      <c r="I21" s="72" t="s">
        <v>139</v>
      </c>
      <c r="J21" s="73"/>
      <c r="K21" s="73"/>
      <c r="L21" s="28">
        <v>900.0</v>
      </c>
      <c r="M21" s="1" t="s">
        <v>804</v>
      </c>
      <c r="N21" s="1" t="s">
        <v>80</v>
      </c>
    </row>
    <row r="22">
      <c r="A22" s="30" t="s">
        <v>113</v>
      </c>
      <c r="B22" s="29">
        <v>22.0</v>
      </c>
      <c r="C22" s="70">
        <v>44262.0</v>
      </c>
      <c r="D22" s="70">
        <v>44262.0</v>
      </c>
      <c r="E22" s="22" t="s">
        <v>114</v>
      </c>
      <c r="F22" s="29">
        <v>8.300833</v>
      </c>
      <c r="G22" s="29">
        <v>117.1431</v>
      </c>
      <c r="H22" s="71" t="s">
        <v>118</v>
      </c>
      <c r="I22" s="72" t="s">
        <v>140</v>
      </c>
      <c r="J22" s="73"/>
      <c r="K22" s="73"/>
      <c r="L22" s="28">
        <v>720.0</v>
      </c>
      <c r="M22" s="1" t="s">
        <v>804</v>
      </c>
      <c r="N22" s="1" t="s">
        <v>80</v>
      </c>
    </row>
    <row r="23">
      <c r="A23" s="30" t="s">
        <v>113</v>
      </c>
      <c r="B23" s="29">
        <v>23.0</v>
      </c>
      <c r="C23" s="70">
        <v>44293.0</v>
      </c>
      <c r="D23" s="70">
        <v>44293.0</v>
      </c>
      <c r="E23" s="22" t="s">
        <v>114</v>
      </c>
      <c r="F23" s="29">
        <v>8.300967</v>
      </c>
      <c r="G23" s="29">
        <v>117.147933</v>
      </c>
      <c r="H23" s="71" t="s">
        <v>126</v>
      </c>
      <c r="I23" s="72" t="s">
        <v>141</v>
      </c>
      <c r="J23" s="73"/>
      <c r="K23" s="73"/>
      <c r="L23" s="28">
        <v>720.0</v>
      </c>
      <c r="M23" s="1" t="s">
        <v>804</v>
      </c>
      <c r="N23" s="1" t="s">
        <v>80</v>
      </c>
    </row>
    <row r="24">
      <c r="A24" s="30" t="s">
        <v>113</v>
      </c>
      <c r="B24" s="29">
        <v>24.0</v>
      </c>
      <c r="C24" s="70">
        <v>44293.0</v>
      </c>
      <c r="D24" s="70">
        <v>44293.0</v>
      </c>
      <c r="E24" s="22" t="s">
        <v>114</v>
      </c>
      <c r="F24" s="29">
        <v>8.300967</v>
      </c>
      <c r="G24" s="29">
        <v>117.147933</v>
      </c>
      <c r="H24" s="71" t="s">
        <v>120</v>
      </c>
      <c r="I24" s="72" t="s">
        <v>142</v>
      </c>
      <c r="J24" s="73"/>
      <c r="K24" s="73"/>
      <c r="L24" s="28">
        <v>250.0</v>
      </c>
      <c r="M24" s="1" t="s">
        <v>804</v>
      </c>
      <c r="N24" s="1" t="s">
        <v>80</v>
      </c>
    </row>
    <row r="25">
      <c r="A25" s="30" t="s">
        <v>113</v>
      </c>
      <c r="B25" s="29">
        <v>25.0</v>
      </c>
      <c r="C25" s="70">
        <v>44375.0</v>
      </c>
      <c r="D25" s="70">
        <v>44375.0</v>
      </c>
      <c r="E25" s="22" t="s">
        <v>114</v>
      </c>
      <c r="F25" s="29">
        <v>14.28572873</v>
      </c>
      <c r="G25" s="29">
        <v>120.7045699</v>
      </c>
      <c r="H25" s="71" t="s">
        <v>118</v>
      </c>
      <c r="I25" s="72" t="s">
        <v>143</v>
      </c>
      <c r="J25" s="73"/>
      <c r="K25" s="73"/>
      <c r="L25" s="28">
        <v>360.0</v>
      </c>
      <c r="M25" s="1" t="s">
        <v>805</v>
      </c>
      <c r="N25" s="1" t="s">
        <v>806</v>
      </c>
    </row>
    <row r="26">
      <c r="A26" s="30" t="s">
        <v>113</v>
      </c>
      <c r="B26" s="29">
        <v>26.0</v>
      </c>
      <c r="C26" s="70">
        <v>44376.0</v>
      </c>
      <c r="D26" s="70">
        <v>44376.0</v>
      </c>
      <c r="E26" s="22" t="s">
        <v>114</v>
      </c>
      <c r="F26" s="29">
        <v>14.32495</v>
      </c>
      <c r="G26" s="29">
        <v>120.754309</v>
      </c>
      <c r="H26" s="71" t="s">
        <v>118</v>
      </c>
      <c r="I26" s="72" t="s">
        <v>144</v>
      </c>
      <c r="J26" s="73"/>
      <c r="K26" s="73"/>
      <c r="L26" s="28">
        <v>360.0</v>
      </c>
      <c r="M26" s="1" t="s">
        <v>805</v>
      </c>
      <c r="N26" s="1" t="s">
        <v>806</v>
      </c>
    </row>
    <row r="27">
      <c r="A27" s="30" t="s">
        <v>113</v>
      </c>
      <c r="B27" s="29">
        <v>27.0</v>
      </c>
      <c r="C27" s="70">
        <v>44377.0</v>
      </c>
      <c r="D27" s="70">
        <v>44377.0</v>
      </c>
      <c r="E27" s="22" t="s">
        <v>114</v>
      </c>
      <c r="F27" s="29">
        <v>14.441062</v>
      </c>
      <c r="G27" s="29">
        <v>120.874678</v>
      </c>
      <c r="H27" s="71" t="s">
        <v>118</v>
      </c>
      <c r="I27" s="72" t="s">
        <v>145</v>
      </c>
      <c r="J27" s="73"/>
      <c r="K27" s="73"/>
      <c r="L27" s="28">
        <v>360.0</v>
      </c>
      <c r="M27" s="1" t="s">
        <v>805</v>
      </c>
      <c r="N27" s="1" t="s">
        <v>806</v>
      </c>
    </row>
    <row r="28">
      <c r="A28" s="30" t="s">
        <v>113</v>
      </c>
      <c r="B28" s="29">
        <v>28.0</v>
      </c>
      <c r="C28" s="70">
        <v>44203.0</v>
      </c>
      <c r="D28" s="70">
        <v>44203.0</v>
      </c>
      <c r="E28" s="22" t="s">
        <v>114</v>
      </c>
      <c r="F28" s="29">
        <v>14.453466</v>
      </c>
      <c r="G28" s="29">
        <v>120.887741</v>
      </c>
      <c r="H28" s="71" t="s">
        <v>120</v>
      </c>
      <c r="I28" s="72" t="s">
        <v>146</v>
      </c>
      <c r="J28" s="73"/>
      <c r="K28" s="73"/>
      <c r="L28" s="28">
        <v>360.0</v>
      </c>
      <c r="M28" s="1" t="s">
        <v>805</v>
      </c>
      <c r="N28" s="1" t="s">
        <v>806</v>
      </c>
    </row>
    <row r="29">
      <c r="A29" s="30" t="s">
        <v>113</v>
      </c>
      <c r="B29" s="29">
        <v>29.0</v>
      </c>
      <c r="C29" s="70">
        <v>44234.0</v>
      </c>
      <c r="D29" s="70">
        <v>44234.0</v>
      </c>
      <c r="E29" s="22" t="s">
        <v>114</v>
      </c>
      <c r="F29" s="29">
        <v>14.502253</v>
      </c>
      <c r="G29" s="29">
        <v>120.983247</v>
      </c>
      <c r="H29" s="71" t="s">
        <v>120</v>
      </c>
      <c r="I29" s="72" t="s">
        <v>147</v>
      </c>
      <c r="J29" s="73"/>
      <c r="K29" s="73"/>
      <c r="L29" s="28">
        <v>240.0</v>
      </c>
      <c r="M29" s="1" t="s">
        <v>807</v>
      </c>
      <c r="N29" s="1" t="s">
        <v>808</v>
      </c>
    </row>
    <row r="30">
      <c r="A30" s="30" t="s">
        <v>113</v>
      </c>
      <c r="B30" s="29">
        <v>30.0</v>
      </c>
      <c r="C30" s="70">
        <v>44234.0</v>
      </c>
      <c r="D30" s="70">
        <v>44234.0</v>
      </c>
      <c r="E30" s="22" t="s">
        <v>114</v>
      </c>
      <c r="F30" s="29">
        <v>14.496392</v>
      </c>
      <c r="G30" s="29">
        <v>120.981632</v>
      </c>
      <c r="H30" s="71" t="s">
        <v>118</v>
      </c>
      <c r="I30" s="72" t="s">
        <v>148</v>
      </c>
      <c r="J30" s="73"/>
      <c r="K30" s="73"/>
      <c r="L30" s="28">
        <v>360.0</v>
      </c>
      <c r="M30" s="1" t="s">
        <v>807</v>
      </c>
      <c r="N30" s="1" t="s">
        <v>808</v>
      </c>
    </row>
    <row r="31">
      <c r="A31" s="30" t="s">
        <v>113</v>
      </c>
      <c r="B31" s="29">
        <v>31.0</v>
      </c>
      <c r="C31" s="70">
        <v>44262.0</v>
      </c>
      <c r="D31" s="70">
        <v>44262.0</v>
      </c>
      <c r="E31" s="22" t="s">
        <v>114</v>
      </c>
      <c r="F31" s="29">
        <v>14.589338</v>
      </c>
      <c r="G31" s="29">
        <v>120.955454</v>
      </c>
      <c r="H31" s="29" t="s">
        <v>118</v>
      </c>
      <c r="I31" s="73" t="s">
        <v>149</v>
      </c>
      <c r="J31" s="73"/>
      <c r="K31" s="73"/>
      <c r="L31" s="28">
        <v>360.0</v>
      </c>
      <c r="M31" s="1" t="s">
        <v>807</v>
      </c>
      <c r="N31" s="1" t="s">
        <v>808</v>
      </c>
    </row>
    <row r="32">
      <c r="A32" s="30" t="s">
        <v>113</v>
      </c>
      <c r="B32" s="29">
        <v>32.0</v>
      </c>
      <c r="C32" s="70">
        <v>44476.0</v>
      </c>
      <c r="D32" s="70">
        <v>44476.0</v>
      </c>
      <c r="E32" s="22" t="s">
        <v>114</v>
      </c>
      <c r="F32" s="29">
        <v>9.5222</v>
      </c>
      <c r="G32" s="29">
        <v>118.271867</v>
      </c>
      <c r="H32" s="29" t="s">
        <v>118</v>
      </c>
      <c r="I32" s="73" t="s">
        <v>150</v>
      </c>
      <c r="J32" s="73"/>
      <c r="K32" s="73"/>
      <c r="L32" s="28">
        <v>360.0</v>
      </c>
      <c r="M32" s="1" t="s">
        <v>804</v>
      </c>
      <c r="N32" s="1" t="s">
        <v>80</v>
      </c>
    </row>
    <row r="33">
      <c r="A33" s="30" t="s">
        <v>113</v>
      </c>
      <c r="B33" s="29">
        <v>33.0</v>
      </c>
      <c r="C33" s="70">
        <v>44476.0</v>
      </c>
      <c r="D33" s="70">
        <v>44476.0</v>
      </c>
      <c r="E33" s="22" t="s">
        <v>114</v>
      </c>
      <c r="F33" s="29">
        <v>9.4537</v>
      </c>
      <c r="G33" s="29">
        <v>118.194633</v>
      </c>
      <c r="H33" s="29" t="s">
        <v>118</v>
      </c>
      <c r="I33" s="73" t="s">
        <v>151</v>
      </c>
      <c r="J33" s="73"/>
      <c r="K33" s="73"/>
      <c r="L33" s="28">
        <v>2100.0</v>
      </c>
      <c r="M33" s="1" t="s">
        <v>804</v>
      </c>
      <c r="N33" s="1" t="s">
        <v>80</v>
      </c>
    </row>
    <row r="34">
      <c r="A34" s="30" t="s">
        <v>113</v>
      </c>
      <c r="B34" s="29">
        <v>34.0</v>
      </c>
      <c r="C34" s="70">
        <v>44507.0</v>
      </c>
      <c r="D34" s="70">
        <v>44507.0</v>
      </c>
      <c r="E34" s="22" t="s">
        <v>114</v>
      </c>
      <c r="F34" s="29">
        <v>9.1914</v>
      </c>
      <c r="G34" s="29">
        <v>117.830533</v>
      </c>
      <c r="H34" s="29" t="s">
        <v>118</v>
      </c>
      <c r="I34" s="73" t="s">
        <v>152</v>
      </c>
      <c r="J34" s="73"/>
      <c r="K34" s="73"/>
      <c r="L34" s="28">
        <v>720.0</v>
      </c>
      <c r="M34" s="1" t="s">
        <v>804</v>
      </c>
      <c r="N34" s="1" t="s">
        <v>80</v>
      </c>
    </row>
    <row r="35">
      <c r="A35" s="30" t="s">
        <v>113</v>
      </c>
      <c r="B35" s="29">
        <v>35.0</v>
      </c>
      <c r="C35" s="70">
        <v>44537.0</v>
      </c>
      <c r="D35" s="70">
        <v>44537.0</v>
      </c>
      <c r="E35" s="22" t="s">
        <v>114</v>
      </c>
      <c r="F35" s="29">
        <v>9.09505</v>
      </c>
      <c r="G35" s="29">
        <v>117.758983</v>
      </c>
      <c r="H35" s="29" t="s">
        <v>118</v>
      </c>
      <c r="I35" s="73" t="s">
        <v>153</v>
      </c>
      <c r="J35" s="73"/>
      <c r="K35" s="73"/>
      <c r="L35" s="28">
        <v>390.0</v>
      </c>
      <c r="M35" s="1" t="s">
        <v>804</v>
      </c>
      <c r="N35" s="1" t="s">
        <v>80</v>
      </c>
    </row>
    <row r="36">
      <c r="A36" s="30" t="s">
        <v>113</v>
      </c>
      <c r="B36" s="29">
        <v>36.0</v>
      </c>
      <c r="C36" s="70">
        <v>44537.0</v>
      </c>
      <c r="D36" s="70">
        <v>44537.0</v>
      </c>
      <c r="E36" s="22" t="s">
        <v>114</v>
      </c>
      <c r="F36" s="29">
        <v>8.669833</v>
      </c>
      <c r="G36" s="29">
        <v>117.316433</v>
      </c>
      <c r="H36" s="29" t="s">
        <v>118</v>
      </c>
      <c r="I36" s="73" t="s">
        <v>154</v>
      </c>
      <c r="J36" s="73"/>
      <c r="K36" s="73"/>
      <c r="L36" s="28">
        <v>810.0</v>
      </c>
      <c r="M36" s="1" t="s">
        <v>804</v>
      </c>
      <c r="N36" s="1" t="s">
        <v>80</v>
      </c>
    </row>
    <row r="37">
      <c r="A37" s="30" t="s">
        <v>113</v>
      </c>
      <c r="B37" s="29">
        <v>37.0</v>
      </c>
      <c r="C37" s="70">
        <v>44537.0</v>
      </c>
      <c r="D37" s="70">
        <v>44537.0</v>
      </c>
      <c r="E37" s="22" t="s">
        <v>114</v>
      </c>
      <c r="F37" s="29">
        <v>8.890717</v>
      </c>
      <c r="G37" s="29">
        <v>117.49555</v>
      </c>
      <c r="H37" s="29" t="s">
        <v>118</v>
      </c>
      <c r="I37" s="73" t="s">
        <v>155</v>
      </c>
      <c r="J37" s="73"/>
      <c r="K37" s="73"/>
      <c r="L37" s="28">
        <v>1413.0</v>
      </c>
      <c r="M37" s="1" t="s">
        <v>804</v>
      </c>
      <c r="N37" s="1" t="s">
        <v>80</v>
      </c>
    </row>
    <row r="38">
      <c r="A38" s="30" t="s">
        <v>113</v>
      </c>
      <c r="B38" s="29">
        <v>38.0</v>
      </c>
      <c r="C38" s="70">
        <v>44537.0</v>
      </c>
      <c r="D38" s="70">
        <v>44537.0</v>
      </c>
      <c r="E38" s="22" t="s">
        <v>114</v>
      </c>
      <c r="F38" s="29">
        <v>8.890467</v>
      </c>
      <c r="G38" s="29">
        <v>117.494533</v>
      </c>
      <c r="H38" s="29" t="s">
        <v>118</v>
      </c>
      <c r="I38" s="73" t="s">
        <v>155</v>
      </c>
      <c r="J38" s="73"/>
      <c r="K38" s="73"/>
      <c r="L38" s="28">
        <v>360.0</v>
      </c>
      <c r="M38" s="1" t="s">
        <v>804</v>
      </c>
      <c r="N38" s="1" t="s">
        <v>80</v>
      </c>
    </row>
    <row r="39">
      <c r="A39" s="30" t="s">
        <v>113</v>
      </c>
      <c r="B39" s="29">
        <v>39.0</v>
      </c>
      <c r="C39" s="70">
        <v>44390.0</v>
      </c>
      <c r="D39" s="70">
        <v>44390.0</v>
      </c>
      <c r="E39" s="22" t="s">
        <v>114</v>
      </c>
      <c r="F39" s="29">
        <v>8.661833</v>
      </c>
      <c r="G39" s="29">
        <v>117.555833</v>
      </c>
      <c r="H39" s="29" t="s">
        <v>156</v>
      </c>
      <c r="I39" s="73" t="s">
        <v>157</v>
      </c>
      <c r="J39" s="73"/>
      <c r="K39" s="73"/>
      <c r="L39" s="28">
        <v>360.0</v>
      </c>
      <c r="M39" s="1" t="s">
        <v>804</v>
      </c>
      <c r="N39" s="1" t="s">
        <v>80</v>
      </c>
    </row>
    <row r="40">
      <c r="A40" s="30" t="s">
        <v>113</v>
      </c>
      <c r="B40" s="29">
        <v>40.0</v>
      </c>
      <c r="C40" s="70">
        <v>44390.0</v>
      </c>
      <c r="D40" s="70">
        <v>44390.0</v>
      </c>
      <c r="E40" s="22" t="s">
        <v>114</v>
      </c>
      <c r="F40" s="29">
        <v>8.684833</v>
      </c>
      <c r="G40" s="29">
        <v>117.708367</v>
      </c>
      <c r="H40" s="29" t="s">
        <v>118</v>
      </c>
      <c r="I40" s="73" t="s">
        <v>158</v>
      </c>
      <c r="J40" s="73"/>
      <c r="K40" s="73"/>
      <c r="L40" s="28">
        <v>720.0</v>
      </c>
      <c r="M40" s="1" t="s">
        <v>804</v>
      </c>
      <c r="N40" s="1" t="s">
        <v>80</v>
      </c>
    </row>
    <row r="41">
      <c r="A41" s="30" t="s">
        <v>113</v>
      </c>
      <c r="B41" s="29">
        <v>41.0</v>
      </c>
      <c r="C41" s="70">
        <v>44393.0</v>
      </c>
      <c r="D41" s="70">
        <v>44393.0</v>
      </c>
      <c r="E41" s="22" t="s">
        <v>114</v>
      </c>
      <c r="F41" s="29">
        <v>9.726717</v>
      </c>
      <c r="G41" s="29">
        <v>118.455933</v>
      </c>
      <c r="H41" s="29" t="s">
        <v>118</v>
      </c>
      <c r="I41" s="73" t="s">
        <v>159</v>
      </c>
      <c r="J41" s="73"/>
      <c r="K41" s="73"/>
      <c r="L41" s="28">
        <v>360.0</v>
      </c>
      <c r="M41" s="1" t="s">
        <v>804</v>
      </c>
      <c r="N41" s="1" t="s">
        <v>80</v>
      </c>
    </row>
    <row r="42">
      <c r="A42" s="30" t="s">
        <v>113</v>
      </c>
      <c r="B42" s="29">
        <v>42.0</v>
      </c>
      <c r="C42" s="70">
        <v>44264.0</v>
      </c>
      <c r="D42" s="70">
        <v>44264.0</v>
      </c>
      <c r="E42" s="22" t="s">
        <v>114</v>
      </c>
      <c r="F42" s="29">
        <v>11.26065</v>
      </c>
      <c r="G42" s="29">
        <v>119.563583</v>
      </c>
      <c r="H42" s="29" t="s">
        <v>118</v>
      </c>
      <c r="I42" s="73" t="s">
        <v>160</v>
      </c>
      <c r="J42" s="73"/>
      <c r="K42" s="73"/>
      <c r="L42" s="28">
        <v>1530.0</v>
      </c>
      <c r="M42" s="1" t="s">
        <v>804</v>
      </c>
      <c r="N42" s="1" t="s">
        <v>80</v>
      </c>
    </row>
    <row r="43">
      <c r="A43" s="30" t="s">
        <v>113</v>
      </c>
      <c r="B43" s="29">
        <v>43.0</v>
      </c>
      <c r="C43" s="70">
        <v>44492.0</v>
      </c>
      <c r="D43" s="70">
        <v>44492.0</v>
      </c>
      <c r="E43" s="22" t="s">
        <v>114</v>
      </c>
      <c r="F43" s="29">
        <v>11.05076</v>
      </c>
      <c r="G43" s="29">
        <v>114.28442</v>
      </c>
      <c r="H43" s="29" t="s">
        <v>118</v>
      </c>
      <c r="I43" s="73" t="s">
        <v>161</v>
      </c>
      <c r="J43" s="73"/>
      <c r="K43" s="73"/>
      <c r="L43" s="28">
        <v>450.0</v>
      </c>
      <c r="M43" s="1" t="s">
        <v>804</v>
      </c>
      <c r="N43" s="1" t="s">
        <v>80</v>
      </c>
    </row>
    <row r="44">
      <c r="A44" s="30" t="s">
        <v>113</v>
      </c>
      <c r="B44" s="29">
        <v>44.0</v>
      </c>
      <c r="C44" s="70">
        <v>44493.0</v>
      </c>
      <c r="D44" s="70">
        <v>44493.0</v>
      </c>
      <c r="E44" s="22" t="s">
        <v>114</v>
      </c>
      <c r="F44" s="29">
        <v>11.05593</v>
      </c>
      <c r="G44" s="29">
        <v>114.2844</v>
      </c>
      <c r="H44" s="29" t="s">
        <v>118</v>
      </c>
      <c r="I44" s="73" t="s">
        <v>162</v>
      </c>
      <c r="J44" s="73"/>
      <c r="K44" s="73"/>
      <c r="L44" s="28">
        <v>450.0</v>
      </c>
      <c r="M44" s="1" t="s">
        <v>804</v>
      </c>
      <c r="N44" s="1" t="s">
        <v>80</v>
      </c>
    </row>
    <row r="45">
      <c r="A45" s="30" t="s">
        <v>113</v>
      </c>
      <c r="B45" s="29">
        <v>45.0</v>
      </c>
      <c r="C45" s="70">
        <v>44494.0</v>
      </c>
      <c r="D45" s="70">
        <v>44494.0</v>
      </c>
      <c r="E45" s="22" t="s">
        <v>114</v>
      </c>
      <c r="F45" s="29">
        <v>11.05317</v>
      </c>
      <c r="G45" s="29">
        <v>114.28838</v>
      </c>
      <c r="H45" s="29" t="s">
        <v>118</v>
      </c>
      <c r="I45" s="73" t="s">
        <v>163</v>
      </c>
      <c r="J45" s="73"/>
      <c r="K45" s="73"/>
      <c r="L45" s="28">
        <v>450.0</v>
      </c>
      <c r="M45" s="1" t="s">
        <v>804</v>
      </c>
      <c r="N45" s="1" t="s">
        <v>80</v>
      </c>
    </row>
    <row r="46">
      <c r="A46" s="30" t="s">
        <v>113</v>
      </c>
      <c r="B46" s="29">
        <v>46.0</v>
      </c>
      <c r="C46" s="70">
        <v>44495.0</v>
      </c>
      <c r="D46" s="70">
        <v>44495.0</v>
      </c>
      <c r="E46" s="22" t="s">
        <v>114</v>
      </c>
      <c r="F46" s="29">
        <v>11.05292</v>
      </c>
      <c r="G46" s="29">
        <v>114.28158</v>
      </c>
      <c r="H46" s="29" t="s">
        <v>118</v>
      </c>
      <c r="I46" s="73" t="s">
        <v>164</v>
      </c>
      <c r="J46" s="73"/>
      <c r="K46" s="73"/>
      <c r="L46" s="28">
        <v>450.0</v>
      </c>
      <c r="M46" s="1" t="s">
        <v>804</v>
      </c>
      <c r="N46" s="1" t="s">
        <v>80</v>
      </c>
    </row>
    <row r="47">
      <c r="A47" s="30" t="s">
        <v>12</v>
      </c>
      <c r="B47" s="30" t="s">
        <v>174</v>
      </c>
      <c r="C47" s="74" t="s">
        <v>809</v>
      </c>
      <c r="D47" s="74" t="s">
        <v>809</v>
      </c>
      <c r="E47" s="75" t="s">
        <v>175</v>
      </c>
      <c r="F47" s="30">
        <v>14.1477</v>
      </c>
      <c r="G47" s="30">
        <v>121.22926</v>
      </c>
      <c r="H47" s="30" t="s">
        <v>176</v>
      </c>
      <c r="I47" s="76" t="s">
        <v>177</v>
      </c>
      <c r="J47" s="76" t="s">
        <v>178</v>
      </c>
      <c r="K47" s="76" t="s">
        <v>179</v>
      </c>
      <c r="L47" s="1">
        <v>6.75</v>
      </c>
      <c r="M47" s="1" t="s">
        <v>805</v>
      </c>
      <c r="N47" s="1" t="s">
        <v>810</v>
      </c>
    </row>
    <row r="48">
      <c r="A48" s="30" t="s">
        <v>12</v>
      </c>
      <c r="B48" s="30" t="s">
        <v>174</v>
      </c>
      <c r="C48" s="74" t="s">
        <v>809</v>
      </c>
      <c r="D48" s="74" t="s">
        <v>809</v>
      </c>
      <c r="E48" s="75" t="s">
        <v>175</v>
      </c>
      <c r="F48" s="30">
        <v>14.1477</v>
      </c>
      <c r="G48" s="30">
        <v>121.22926</v>
      </c>
      <c r="H48" s="30" t="s">
        <v>188</v>
      </c>
      <c r="I48" s="76" t="s">
        <v>177</v>
      </c>
      <c r="J48" s="76" t="s">
        <v>178</v>
      </c>
      <c r="K48" s="76" t="s">
        <v>179</v>
      </c>
      <c r="L48" s="1">
        <v>6.75</v>
      </c>
      <c r="M48" s="1" t="s">
        <v>805</v>
      </c>
      <c r="N48" s="1" t="s">
        <v>810</v>
      </c>
    </row>
    <row r="49">
      <c r="A49" s="30" t="s">
        <v>12</v>
      </c>
      <c r="B49" s="30" t="s">
        <v>192</v>
      </c>
      <c r="C49" s="74" t="s">
        <v>809</v>
      </c>
      <c r="D49" s="74" t="s">
        <v>809</v>
      </c>
      <c r="E49" s="75" t="s">
        <v>175</v>
      </c>
      <c r="F49" s="30">
        <v>14.16232</v>
      </c>
      <c r="G49" s="30">
        <v>121.24444</v>
      </c>
      <c r="H49" s="30" t="s">
        <v>176</v>
      </c>
      <c r="I49" s="76" t="s">
        <v>193</v>
      </c>
      <c r="J49" s="76" t="s">
        <v>194</v>
      </c>
      <c r="K49" s="76" t="s">
        <v>179</v>
      </c>
      <c r="L49" s="1">
        <v>6.75</v>
      </c>
      <c r="M49" s="1" t="s">
        <v>805</v>
      </c>
      <c r="N49" s="1" t="s">
        <v>810</v>
      </c>
    </row>
    <row r="50">
      <c r="A50" s="30" t="s">
        <v>12</v>
      </c>
      <c r="B50" s="30" t="s">
        <v>192</v>
      </c>
      <c r="C50" s="74" t="s">
        <v>809</v>
      </c>
      <c r="D50" s="74" t="s">
        <v>809</v>
      </c>
      <c r="E50" s="75" t="s">
        <v>175</v>
      </c>
      <c r="F50" s="30">
        <v>14.16232</v>
      </c>
      <c r="G50" s="30">
        <v>121.24444</v>
      </c>
      <c r="H50" s="30" t="s">
        <v>188</v>
      </c>
      <c r="I50" s="76" t="s">
        <v>193</v>
      </c>
      <c r="J50" s="76" t="s">
        <v>194</v>
      </c>
      <c r="K50" s="76" t="s">
        <v>179</v>
      </c>
      <c r="L50" s="1">
        <v>6.75</v>
      </c>
      <c r="M50" s="1" t="s">
        <v>805</v>
      </c>
      <c r="N50" s="1" t="s">
        <v>810</v>
      </c>
    </row>
    <row r="51">
      <c r="A51" s="30" t="s">
        <v>12</v>
      </c>
      <c r="B51" s="30" t="s">
        <v>201</v>
      </c>
      <c r="C51" s="74" t="s">
        <v>809</v>
      </c>
      <c r="D51" s="74" t="s">
        <v>809</v>
      </c>
      <c r="E51" s="75" t="s">
        <v>175</v>
      </c>
      <c r="F51" s="30">
        <v>14.18936</v>
      </c>
      <c r="G51" s="30">
        <v>121.25983</v>
      </c>
      <c r="H51" s="30" t="s">
        <v>176</v>
      </c>
      <c r="I51" s="76" t="s">
        <v>202</v>
      </c>
      <c r="J51" s="76" t="s">
        <v>203</v>
      </c>
      <c r="K51" s="76" t="s">
        <v>179</v>
      </c>
      <c r="L51" s="1">
        <v>6.75</v>
      </c>
      <c r="M51" s="1" t="s">
        <v>805</v>
      </c>
      <c r="N51" s="1" t="s">
        <v>810</v>
      </c>
    </row>
    <row r="52">
      <c r="A52" s="30" t="s">
        <v>12</v>
      </c>
      <c r="B52" s="30" t="s">
        <v>201</v>
      </c>
      <c r="C52" s="74" t="s">
        <v>809</v>
      </c>
      <c r="D52" s="74" t="s">
        <v>809</v>
      </c>
      <c r="E52" s="75" t="s">
        <v>175</v>
      </c>
      <c r="F52" s="30">
        <v>14.18936</v>
      </c>
      <c r="G52" s="30">
        <v>121.25983</v>
      </c>
      <c r="H52" s="30" t="s">
        <v>188</v>
      </c>
      <c r="I52" s="76" t="s">
        <v>202</v>
      </c>
      <c r="J52" s="76" t="s">
        <v>203</v>
      </c>
      <c r="K52" s="76" t="s">
        <v>179</v>
      </c>
      <c r="L52" s="1">
        <v>6.75</v>
      </c>
      <c r="M52" s="1" t="s">
        <v>805</v>
      </c>
      <c r="N52" s="1" t="s">
        <v>810</v>
      </c>
    </row>
    <row r="53">
      <c r="A53" s="30" t="s">
        <v>22</v>
      </c>
      <c r="B53" s="30" t="s">
        <v>208</v>
      </c>
      <c r="C53" s="74" t="s">
        <v>809</v>
      </c>
      <c r="D53" s="74" t="s">
        <v>809</v>
      </c>
      <c r="E53" s="75" t="s">
        <v>175</v>
      </c>
      <c r="F53" s="77">
        <v>9.331322</v>
      </c>
      <c r="G53" s="77">
        <v>123.309819</v>
      </c>
      <c r="H53" s="30" t="s">
        <v>118</v>
      </c>
      <c r="I53" s="76" t="s">
        <v>209</v>
      </c>
      <c r="J53" s="76" t="s">
        <v>210</v>
      </c>
      <c r="K53" s="76"/>
      <c r="L53" s="1">
        <v>18.75</v>
      </c>
      <c r="M53" s="1" t="s">
        <v>811</v>
      </c>
      <c r="N53" s="1" t="s">
        <v>812</v>
      </c>
    </row>
    <row r="54">
      <c r="A54" s="30" t="s">
        <v>22</v>
      </c>
      <c r="B54" s="30" t="s">
        <v>217</v>
      </c>
      <c r="C54" s="74" t="s">
        <v>809</v>
      </c>
      <c r="D54" s="74" t="s">
        <v>809</v>
      </c>
      <c r="E54" s="30" t="s">
        <v>218</v>
      </c>
      <c r="F54" s="41">
        <v>9.8479</v>
      </c>
      <c r="G54" s="78">
        <v>123.150608</v>
      </c>
      <c r="H54" s="30" t="s">
        <v>219</v>
      </c>
      <c r="I54" s="76" t="s">
        <v>220</v>
      </c>
      <c r="J54" s="76" t="s">
        <v>221</v>
      </c>
      <c r="K54" s="76"/>
      <c r="M54" s="1" t="s">
        <v>811</v>
      </c>
      <c r="N54" s="1" t="s">
        <v>812</v>
      </c>
    </row>
    <row r="55">
      <c r="A55" s="30" t="s">
        <v>22</v>
      </c>
      <c r="B55" s="30" t="s">
        <v>223</v>
      </c>
      <c r="C55" s="74" t="s">
        <v>809</v>
      </c>
      <c r="D55" s="74" t="s">
        <v>809</v>
      </c>
      <c r="E55" s="30" t="s">
        <v>218</v>
      </c>
      <c r="F55" s="41">
        <v>9.567514</v>
      </c>
      <c r="G55" s="78">
        <v>123.139197</v>
      </c>
      <c r="H55" s="30" t="s">
        <v>219</v>
      </c>
      <c r="I55" s="76" t="s">
        <v>224</v>
      </c>
      <c r="J55" s="76" t="s">
        <v>225</v>
      </c>
      <c r="K55" s="76"/>
      <c r="M55" s="1" t="s">
        <v>811</v>
      </c>
      <c r="N55" s="1" t="s">
        <v>812</v>
      </c>
    </row>
    <row r="56">
      <c r="A56" s="30" t="s">
        <v>22</v>
      </c>
      <c r="B56" s="30" t="s">
        <v>227</v>
      </c>
      <c r="C56" s="74" t="s">
        <v>809</v>
      </c>
      <c r="D56" s="74" t="s">
        <v>809</v>
      </c>
      <c r="E56" s="30" t="s">
        <v>218</v>
      </c>
      <c r="F56" s="41">
        <v>9.298754</v>
      </c>
      <c r="G56" s="78">
        <v>123.317967</v>
      </c>
      <c r="H56" s="30" t="s">
        <v>219</v>
      </c>
      <c r="I56" s="76" t="s">
        <v>228</v>
      </c>
      <c r="J56" s="76" t="s">
        <v>210</v>
      </c>
      <c r="K56" s="76"/>
      <c r="M56" s="1" t="s">
        <v>811</v>
      </c>
      <c r="N56" s="1" t="s">
        <v>812</v>
      </c>
    </row>
    <row r="57">
      <c r="A57" s="30" t="s">
        <v>22</v>
      </c>
      <c r="B57" s="30" t="s">
        <v>231</v>
      </c>
      <c r="C57" s="74" t="s">
        <v>809</v>
      </c>
      <c r="D57" s="74" t="s">
        <v>809</v>
      </c>
      <c r="E57" s="30" t="s">
        <v>218</v>
      </c>
      <c r="F57" s="41">
        <v>9.674458</v>
      </c>
      <c r="G57" s="41">
        <v>123.161432</v>
      </c>
      <c r="H57" s="30" t="s">
        <v>219</v>
      </c>
      <c r="I57" s="76" t="s">
        <v>232</v>
      </c>
      <c r="J57" s="76" t="s">
        <v>233</v>
      </c>
      <c r="K57" s="76"/>
      <c r="M57" s="1" t="s">
        <v>811</v>
      </c>
      <c r="N57" s="1" t="s">
        <v>812</v>
      </c>
    </row>
    <row r="58">
      <c r="A58" s="30" t="s">
        <v>29</v>
      </c>
      <c r="B58" s="30" t="s">
        <v>257</v>
      </c>
      <c r="C58" s="74" t="s">
        <v>813</v>
      </c>
      <c r="D58" s="74" t="s">
        <v>813</v>
      </c>
      <c r="E58" s="75" t="s">
        <v>175</v>
      </c>
      <c r="F58" s="77">
        <v>13.796004</v>
      </c>
      <c r="G58" s="77">
        <v>121.439255</v>
      </c>
      <c r="H58" s="30" t="s">
        <v>258</v>
      </c>
      <c r="I58" s="76" t="s">
        <v>259</v>
      </c>
      <c r="J58" s="76" t="s">
        <v>260</v>
      </c>
      <c r="K58" s="76" t="s">
        <v>261</v>
      </c>
      <c r="M58" s="1" t="s">
        <v>805</v>
      </c>
      <c r="N58" s="1" t="s">
        <v>814</v>
      </c>
    </row>
    <row r="59">
      <c r="A59" s="30" t="s">
        <v>29</v>
      </c>
      <c r="B59" s="30" t="s">
        <v>257</v>
      </c>
      <c r="C59" s="74" t="s">
        <v>813</v>
      </c>
      <c r="D59" s="74" t="s">
        <v>813</v>
      </c>
      <c r="E59" s="75" t="s">
        <v>263</v>
      </c>
      <c r="F59" s="77">
        <v>13.796004</v>
      </c>
      <c r="G59" s="77">
        <v>121.439255</v>
      </c>
      <c r="H59" s="30" t="s">
        <v>264</v>
      </c>
      <c r="I59" s="76" t="s">
        <v>259</v>
      </c>
      <c r="J59" s="76" t="s">
        <v>260</v>
      </c>
      <c r="K59" s="76" t="s">
        <v>261</v>
      </c>
      <c r="M59" s="1" t="s">
        <v>805</v>
      </c>
      <c r="N59" s="1" t="s">
        <v>814</v>
      </c>
    </row>
    <row r="60">
      <c r="A60" s="30" t="s">
        <v>29</v>
      </c>
      <c r="B60" s="30" t="s">
        <v>266</v>
      </c>
      <c r="C60" s="74" t="s">
        <v>813</v>
      </c>
      <c r="D60" s="74" t="s">
        <v>813</v>
      </c>
      <c r="E60" s="75" t="s">
        <v>175</v>
      </c>
      <c r="F60" s="35">
        <v>13.796004</v>
      </c>
      <c r="G60" s="36">
        <v>121.439255</v>
      </c>
      <c r="H60" s="30" t="s">
        <v>258</v>
      </c>
      <c r="I60" s="76" t="s">
        <v>267</v>
      </c>
      <c r="J60" s="76" t="s">
        <v>268</v>
      </c>
      <c r="K60" s="76" t="s">
        <v>261</v>
      </c>
      <c r="M60" s="1" t="s">
        <v>805</v>
      </c>
      <c r="N60" s="1" t="s">
        <v>814</v>
      </c>
    </row>
    <row r="61">
      <c r="A61" s="30" t="s">
        <v>29</v>
      </c>
      <c r="B61" s="30" t="s">
        <v>266</v>
      </c>
      <c r="C61" s="74" t="s">
        <v>813</v>
      </c>
      <c r="D61" s="74" t="s">
        <v>813</v>
      </c>
      <c r="E61" s="75" t="s">
        <v>263</v>
      </c>
      <c r="F61" s="35">
        <v>13.796004</v>
      </c>
      <c r="G61" s="36">
        <v>121.439255</v>
      </c>
      <c r="H61" s="30" t="s">
        <v>264</v>
      </c>
      <c r="I61" s="76" t="s">
        <v>267</v>
      </c>
      <c r="J61" s="76" t="s">
        <v>268</v>
      </c>
      <c r="K61" s="76" t="s">
        <v>261</v>
      </c>
      <c r="M61" s="1" t="s">
        <v>805</v>
      </c>
      <c r="N61" s="1" t="s">
        <v>814</v>
      </c>
    </row>
    <row r="62">
      <c r="A62" s="30" t="s">
        <v>29</v>
      </c>
      <c r="B62" s="30" t="s">
        <v>271</v>
      </c>
      <c r="C62" s="74" t="s">
        <v>813</v>
      </c>
      <c r="D62" s="74" t="s">
        <v>813</v>
      </c>
      <c r="E62" s="75" t="s">
        <v>175</v>
      </c>
      <c r="F62" s="41">
        <v>13.789517</v>
      </c>
      <c r="G62" s="78">
        <v>121.437719</v>
      </c>
      <c r="H62" s="30" t="s">
        <v>118</v>
      </c>
      <c r="I62" s="76" t="s">
        <v>272</v>
      </c>
      <c r="J62" s="76" t="s">
        <v>273</v>
      </c>
      <c r="K62" s="73"/>
      <c r="M62" s="1" t="s">
        <v>805</v>
      </c>
      <c r="N62" s="1" t="s">
        <v>814</v>
      </c>
    </row>
    <row r="63">
      <c r="A63" s="30" t="s">
        <v>29</v>
      </c>
      <c r="B63" s="30" t="s">
        <v>271</v>
      </c>
      <c r="C63" s="74" t="s">
        <v>813</v>
      </c>
      <c r="D63" s="74" t="s">
        <v>813</v>
      </c>
      <c r="E63" s="75" t="s">
        <v>263</v>
      </c>
      <c r="F63" s="77">
        <v>13.789517</v>
      </c>
      <c r="G63" s="77">
        <v>121.437719</v>
      </c>
      <c r="H63" s="30" t="s">
        <v>275</v>
      </c>
      <c r="I63" s="76" t="s">
        <v>272</v>
      </c>
      <c r="J63" s="76" t="s">
        <v>273</v>
      </c>
      <c r="K63" s="73"/>
      <c r="M63" s="1" t="s">
        <v>805</v>
      </c>
      <c r="N63" s="1" t="s">
        <v>814</v>
      </c>
    </row>
    <row r="64">
      <c r="A64" s="30" t="s">
        <v>29</v>
      </c>
      <c r="B64" s="30" t="s">
        <v>280</v>
      </c>
      <c r="C64" s="74" t="s">
        <v>813</v>
      </c>
      <c r="D64" s="74" t="s">
        <v>813</v>
      </c>
      <c r="E64" s="30" t="s">
        <v>218</v>
      </c>
      <c r="F64" s="35">
        <v>13.794483</v>
      </c>
      <c r="G64" s="36">
        <v>121.440298</v>
      </c>
      <c r="H64" s="30" t="s">
        <v>281</v>
      </c>
      <c r="I64" s="76" t="s">
        <v>282</v>
      </c>
      <c r="J64" s="76" t="s">
        <v>283</v>
      </c>
      <c r="K64" s="76" t="s">
        <v>261</v>
      </c>
      <c r="M64" s="1" t="s">
        <v>805</v>
      </c>
      <c r="N64" s="1" t="s">
        <v>814</v>
      </c>
    </row>
    <row r="65">
      <c r="A65" s="30" t="s">
        <v>29</v>
      </c>
      <c r="B65" s="30" t="s">
        <v>289</v>
      </c>
      <c r="C65" s="74" t="s">
        <v>813</v>
      </c>
      <c r="D65" s="74" t="s">
        <v>813</v>
      </c>
      <c r="E65" s="30" t="s">
        <v>218</v>
      </c>
      <c r="F65" s="1">
        <v>13.788745</v>
      </c>
      <c r="G65" s="79">
        <v>121.437895</v>
      </c>
      <c r="H65" s="30" t="s">
        <v>290</v>
      </c>
      <c r="I65" s="76" t="s">
        <v>291</v>
      </c>
      <c r="J65" s="76"/>
      <c r="K65" s="76"/>
      <c r="M65" s="1" t="s">
        <v>805</v>
      </c>
      <c r="N65" s="1" t="s">
        <v>814</v>
      </c>
    </row>
    <row r="66">
      <c r="A66" s="1" t="s">
        <v>37</v>
      </c>
      <c r="B66" s="30" t="s">
        <v>309</v>
      </c>
      <c r="C66" s="74" t="s">
        <v>815</v>
      </c>
      <c r="D66" s="74" t="s">
        <v>815</v>
      </c>
      <c r="E66" s="75" t="s">
        <v>175</v>
      </c>
      <c r="F66" s="29">
        <v>8.518222222222223</v>
      </c>
      <c r="G66" s="29">
        <v>124.58230555555555</v>
      </c>
      <c r="H66" s="30" t="s">
        <v>118</v>
      </c>
      <c r="I66" s="76" t="s">
        <v>310</v>
      </c>
      <c r="J66" s="76" t="s">
        <v>311</v>
      </c>
      <c r="K66" s="76" t="s">
        <v>312</v>
      </c>
      <c r="M66" s="1" t="s">
        <v>816</v>
      </c>
      <c r="N66" s="1" t="s">
        <v>794</v>
      </c>
    </row>
    <row r="67">
      <c r="A67" s="1" t="s">
        <v>37</v>
      </c>
      <c r="B67" s="30" t="s">
        <v>316</v>
      </c>
      <c r="C67" s="74" t="s">
        <v>815</v>
      </c>
      <c r="D67" s="74" t="s">
        <v>815</v>
      </c>
      <c r="E67" s="75" t="s">
        <v>175</v>
      </c>
      <c r="F67" s="29">
        <v>8.518186111111111</v>
      </c>
      <c r="G67" s="29">
        <v>124.58239444444445</v>
      </c>
      <c r="H67" s="30" t="s">
        <v>118</v>
      </c>
      <c r="I67" s="76" t="s">
        <v>317</v>
      </c>
      <c r="J67" s="76" t="s">
        <v>311</v>
      </c>
      <c r="K67" s="76" t="s">
        <v>312</v>
      </c>
      <c r="M67" s="1" t="s">
        <v>816</v>
      </c>
      <c r="N67" s="1" t="s">
        <v>794</v>
      </c>
    </row>
    <row r="68">
      <c r="A68" s="1" t="s">
        <v>37</v>
      </c>
      <c r="B68" s="30" t="s">
        <v>321</v>
      </c>
      <c r="C68" s="74" t="s">
        <v>815</v>
      </c>
      <c r="D68" s="74" t="s">
        <v>815</v>
      </c>
      <c r="E68" s="75" t="s">
        <v>175</v>
      </c>
      <c r="F68" s="29">
        <v>8.518169444444444</v>
      </c>
      <c r="G68" s="29">
        <v>124.58247222222222</v>
      </c>
      <c r="H68" s="30" t="s">
        <v>118</v>
      </c>
      <c r="I68" s="76" t="s">
        <v>322</v>
      </c>
      <c r="J68" s="76" t="s">
        <v>311</v>
      </c>
      <c r="K68" s="76" t="s">
        <v>312</v>
      </c>
      <c r="M68" s="1" t="s">
        <v>816</v>
      </c>
      <c r="N68" s="30" t="s">
        <v>794</v>
      </c>
    </row>
    <row r="69">
      <c r="A69" s="1" t="s">
        <v>37</v>
      </c>
      <c r="B69" s="30" t="s">
        <v>326</v>
      </c>
      <c r="C69" s="74" t="s">
        <v>815</v>
      </c>
      <c r="D69" s="74" t="s">
        <v>815</v>
      </c>
      <c r="E69" s="75" t="s">
        <v>175</v>
      </c>
      <c r="F69" s="29">
        <v>8.571555555555555</v>
      </c>
      <c r="G69" s="29">
        <v>124.51291666666667</v>
      </c>
      <c r="H69" s="30" t="s">
        <v>118</v>
      </c>
      <c r="I69" s="76" t="s">
        <v>327</v>
      </c>
      <c r="J69" s="76" t="s">
        <v>328</v>
      </c>
      <c r="K69" s="76" t="s">
        <v>312</v>
      </c>
      <c r="M69" s="1" t="s">
        <v>816</v>
      </c>
      <c r="N69" s="30" t="s">
        <v>794</v>
      </c>
    </row>
    <row r="70">
      <c r="A70" s="1" t="s">
        <v>37</v>
      </c>
      <c r="B70" s="30" t="s">
        <v>331</v>
      </c>
      <c r="C70" s="74" t="s">
        <v>815</v>
      </c>
      <c r="D70" s="74" t="s">
        <v>815</v>
      </c>
      <c r="E70" s="75" t="s">
        <v>175</v>
      </c>
      <c r="F70" s="29">
        <v>8.571755555555555</v>
      </c>
      <c r="G70" s="29">
        <v>124.51267777777778</v>
      </c>
      <c r="H70" s="30" t="s">
        <v>118</v>
      </c>
      <c r="I70" s="76" t="s">
        <v>332</v>
      </c>
      <c r="J70" s="76" t="s">
        <v>328</v>
      </c>
      <c r="K70" s="76" t="s">
        <v>312</v>
      </c>
      <c r="M70" s="1" t="s">
        <v>816</v>
      </c>
      <c r="N70" s="30" t="s">
        <v>794</v>
      </c>
    </row>
    <row r="71">
      <c r="A71" s="1" t="s">
        <v>37</v>
      </c>
      <c r="B71" s="30" t="s">
        <v>334</v>
      </c>
      <c r="C71" s="74" t="s">
        <v>815</v>
      </c>
      <c r="D71" s="74" t="s">
        <v>815</v>
      </c>
      <c r="E71" s="75" t="s">
        <v>175</v>
      </c>
      <c r="F71" s="29">
        <v>8.571844444444444</v>
      </c>
      <c r="G71" s="29">
        <v>124.51264166666667</v>
      </c>
      <c r="H71" s="30" t="s">
        <v>118</v>
      </c>
      <c r="I71" s="76" t="s">
        <v>335</v>
      </c>
      <c r="J71" s="76" t="s">
        <v>328</v>
      </c>
      <c r="K71" s="76" t="s">
        <v>312</v>
      </c>
      <c r="M71" s="1" t="s">
        <v>816</v>
      </c>
      <c r="N71" s="30" t="s">
        <v>794</v>
      </c>
    </row>
    <row r="72">
      <c r="A72" s="1" t="s">
        <v>37</v>
      </c>
      <c r="B72" s="30" t="s">
        <v>338</v>
      </c>
      <c r="C72" s="74" t="s">
        <v>815</v>
      </c>
      <c r="D72" s="74" t="s">
        <v>815</v>
      </c>
      <c r="E72" s="75" t="s">
        <v>175</v>
      </c>
      <c r="F72" s="29">
        <v>8.589941666666666</v>
      </c>
      <c r="G72" s="29">
        <v>124.47326666666666</v>
      </c>
      <c r="H72" s="30" t="s">
        <v>118</v>
      </c>
      <c r="I72" s="76" t="s">
        <v>339</v>
      </c>
      <c r="J72" s="76" t="s">
        <v>340</v>
      </c>
      <c r="K72" s="76" t="s">
        <v>312</v>
      </c>
      <c r="M72" s="1" t="s">
        <v>816</v>
      </c>
      <c r="N72" s="30" t="s">
        <v>794</v>
      </c>
    </row>
    <row r="73">
      <c r="A73" s="1" t="s">
        <v>37</v>
      </c>
      <c r="B73" s="30" t="s">
        <v>342</v>
      </c>
      <c r="C73" s="74" t="s">
        <v>815</v>
      </c>
      <c r="D73" s="74" t="s">
        <v>815</v>
      </c>
      <c r="E73" s="75" t="s">
        <v>175</v>
      </c>
      <c r="F73" s="29">
        <v>8.589702777777777</v>
      </c>
      <c r="G73" s="29">
        <v>124.472875</v>
      </c>
      <c r="H73" s="30" t="s">
        <v>118</v>
      </c>
      <c r="I73" s="76" t="s">
        <v>343</v>
      </c>
      <c r="J73" s="76" t="s">
        <v>340</v>
      </c>
      <c r="K73" s="76" t="s">
        <v>312</v>
      </c>
      <c r="M73" s="1" t="s">
        <v>816</v>
      </c>
      <c r="N73" s="30" t="s">
        <v>794</v>
      </c>
    </row>
    <row r="74">
      <c r="A74" s="1" t="s">
        <v>37</v>
      </c>
      <c r="B74" s="30" t="s">
        <v>344</v>
      </c>
      <c r="C74" s="74" t="s">
        <v>815</v>
      </c>
      <c r="D74" s="74" t="s">
        <v>815</v>
      </c>
      <c r="E74" s="75" t="s">
        <v>175</v>
      </c>
      <c r="F74" s="29">
        <v>8.588938888888888</v>
      </c>
      <c r="G74" s="29">
        <v>124.47524166666666</v>
      </c>
      <c r="H74" s="30" t="s">
        <v>118</v>
      </c>
      <c r="I74" s="76" t="s">
        <v>345</v>
      </c>
      <c r="J74" s="76" t="s">
        <v>340</v>
      </c>
      <c r="K74" s="76" t="s">
        <v>312</v>
      </c>
      <c r="M74" s="1" t="s">
        <v>816</v>
      </c>
      <c r="N74" s="30" t="s">
        <v>794</v>
      </c>
    </row>
    <row r="75">
      <c r="A75" s="30" t="s">
        <v>46</v>
      </c>
      <c r="B75" s="1" t="s">
        <v>817</v>
      </c>
      <c r="C75" s="74" t="s">
        <v>818</v>
      </c>
      <c r="D75" s="74" t="s">
        <v>818</v>
      </c>
      <c r="E75" s="22" t="s">
        <v>263</v>
      </c>
      <c r="F75" s="29">
        <v>9.462527777777778</v>
      </c>
      <c r="G75" s="29">
        <v>123.38119444444445</v>
      </c>
      <c r="H75" s="30" t="s">
        <v>359</v>
      </c>
      <c r="I75" s="76" t="s">
        <v>360</v>
      </c>
      <c r="J75" s="76" t="s">
        <v>361</v>
      </c>
      <c r="K75" s="73"/>
      <c r="L75" s="1">
        <v>0.3</v>
      </c>
      <c r="M75" s="1" t="s">
        <v>811</v>
      </c>
      <c r="N75" s="1" t="s">
        <v>71</v>
      </c>
    </row>
    <row r="76">
      <c r="A76" s="30" t="s">
        <v>46</v>
      </c>
      <c r="B76" s="1" t="s">
        <v>819</v>
      </c>
      <c r="C76" s="74" t="s">
        <v>818</v>
      </c>
      <c r="D76" s="74" t="s">
        <v>818</v>
      </c>
      <c r="E76" s="22" t="s">
        <v>263</v>
      </c>
      <c r="F76" s="29">
        <v>9.460138888888888</v>
      </c>
      <c r="G76" s="29">
        <v>123.38005555555556</v>
      </c>
      <c r="H76" s="30" t="s">
        <v>359</v>
      </c>
      <c r="I76" s="76" t="s">
        <v>360</v>
      </c>
      <c r="J76" s="76" t="s">
        <v>361</v>
      </c>
      <c r="K76" s="73"/>
      <c r="L76" s="1">
        <v>0.3</v>
      </c>
      <c r="M76" s="1" t="s">
        <v>811</v>
      </c>
      <c r="N76" s="1" t="s">
        <v>71</v>
      </c>
    </row>
    <row r="77">
      <c r="A77" s="30" t="s">
        <v>46</v>
      </c>
      <c r="B77" s="1" t="s">
        <v>820</v>
      </c>
      <c r="C77" s="74" t="s">
        <v>818</v>
      </c>
      <c r="D77" s="74" t="s">
        <v>818</v>
      </c>
      <c r="E77" s="22" t="s">
        <v>263</v>
      </c>
      <c r="F77" s="29">
        <v>9.48338888888889</v>
      </c>
      <c r="G77" s="29">
        <v>123.39386111111111</v>
      </c>
      <c r="H77" s="30" t="s">
        <v>359</v>
      </c>
      <c r="I77" s="76" t="s">
        <v>383</v>
      </c>
      <c r="J77" s="76" t="s">
        <v>361</v>
      </c>
      <c r="K77" s="73"/>
      <c r="L77" s="1">
        <v>0.3</v>
      </c>
      <c r="M77" s="1" t="s">
        <v>811</v>
      </c>
      <c r="N77" s="1" t="s">
        <v>71</v>
      </c>
    </row>
    <row r="78">
      <c r="A78" s="30" t="s">
        <v>46</v>
      </c>
      <c r="B78" s="1" t="s">
        <v>821</v>
      </c>
      <c r="C78" s="74" t="s">
        <v>818</v>
      </c>
      <c r="D78" s="74" t="s">
        <v>818</v>
      </c>
      <c r="E78" s="22" t="s">
        <v>263</v>
      </c>
      <c r="F78" s="29">
        <v>9.453</v>
      </c>
      <c r="G78" s="29">
        <v>123.37786111111112</v>
      </c>
      <c r="H78" s="30" t="s">
        <v>359</v>
      </c>
      <c r="I78" s="76" t="s">
        <v>396</v>
      </c>
      <c r="J78" s="76" t="s">
        <v>361</v>
      </c>
      <c r="K78" s="73"/>
      <c r="L78" s="1">
        <v>0.3</v>
      </c>
      <c r="M78" s="1" t="s">
        <v>811</v>
      </c>
      <c r="N78" s="1" t="s">
        <v>71</v>
      </c>
    </row>
    <row r="79">
      <c r="A79" s="30" t="s">
        <v>46</v>
      </c>
      <c r="B79" s="1" t="s">
        <v>817</v>
      </c>
      <c r="C79" s="74" t="s">
        <v>818</v>
      </c>
      <c r="D79" s="74" t="s">
        <v>818</v>
      </c>
      <c r="E79" s="1" t="s">
        <v>218</v>
      </c>
      <c r="F79" s="29">
        <v>9.462527777777778</v>
      </c>
      <c r="G79" s="29">
        <v>123.38119444444445</v>
      </c>
      <c r="H79" s="30" t="s">
        <v>359</v>
      </c>
      <c r="I79" s="76" t="s">
        <v>360</v>
      </c>
      <c r="J79" s="76" t="s">
        <v>361</v>
      </c>
      <c r="K79" s="73"/>
      <c r="L79" s="1"/>
      <c r="M79" s="1" t="s">
        <v>811</v>
      </c>
      <c r="N79" s="1" t="s">
        <v>71</v>
      </c>
    </row>
    <row r="80">
      <c r="A80" s="30" t="s">
        <v>46</v>
      </c>
      <c r="B80" s="1" t="s">
        <v>819</v>
      </c>
      <c r="C80" s="74" t="s">
        <v>818</v>
      </c>
      <c r="D80" s="74" t="s">
        <v>818</v>
      </c>
      <c r="E80" s="1" t="s">
        <v>218</v>
      </c>
      <c r="F80" s="29">
        <v>9.460138888888888</v>
      </c>
      <c r="G80" s="29">
        <v>123.38005555555556</v>
      </c>
      <c r="H80" s="30" t="s">
        <v>359</v>
      </c>
      <c r="I80" s="76" t="s">
        <v>360</v>
      </c>
      <c r="J80" s="76" t="s">
        <v>361</v>
      </c>
      <c r="K80" s="73"/>
      <c r="L80" s="1"/>
      <c r="M80" s="1" t="s">
        <v>811</v>
      </c>
      <c r="N80" s="1" t="s">
        <v>71</v>
      </c>
    </row>
    <row r="81">
      <c r="A81" s="30" t="s">
        <v>46</v>
      </c>
      <c r="B81" s="1" t="s">
        <v>820</v>
      </c>
      <c r="C81" s="74" t="s">
        <v>818</v>
      </c>
      <c r="D81" s="74" t="s">
        <v>818</v>
      </c>
      <c r="E81" s="1" t="s">
        <v>218</v>
      </c>
      <c r="F81" s="29">
        <v>9.48338888888889</v>
      </c>
      <c r="G81" s="29">
        <v>123.39386111111111</v>
      </c>
      <c r="H81" s="30" t="s">
        <v>359</v>
      </c>
      <c r="I81" s="76" t="s">
        <v>383</v>
      </c>
      <c r="J81" s="76" t="s">
        <v>361</v>
      </c>
      <c r="K81" s="73"/>
      <c r="L81" s="1"/>
      <c r="M81" s="1" t="s">
        <v>811</v>
      </c>
      <c r="N81" s="1" t="s">
        <v>71</v>
      </c>
    </row>
    <row r="82">
      <c r="A82" s="30" t="s">
        <v>46</v>
      </c>
      <c r="B82" s="1" t="s">
        <v>821</v>
      </c>
      <c r="C82" s="74" t="s">
        <v>818</v>
      </c>
      <c r="D82" s="74" t="s">
        <v>818</v>
      </c>
      <c r="E82" s="1" t="s">
        <v>218</v>
      </c>
      <c r="F82" s="29">
        <v>9.453</v>
      </c>
      <c r="G82" s="29">
        <v>123.37786111111112</v>
      </c>
      <c r="H82" s="30" t="s">
        <v>359</v>
      </c>
      <c r="I82" s="76" t="s">
        <v>396</v>
      </c>
      <c r="J82" s="76" t="s">
        <v>361</v>
      </c>
      <c r="K82" s="73"/>
      <c r="L82" s="1"/>
      <c r="M82" s="1" t="s">
        <v>811</v>
      </c>
      <c r="N82" s="1" t="s">
        <v>71</v>
      </c>
    </row>
    <row r="83">
      <c r="A83" s="30" t="s">
        <v>61</v>
      </c>
      <c r="B83" s="30" t="s">
        <v>460</v>
      </c>
      <c r="C83" s="80"/>
      <c r="D83" s="80"/>
      <c r="E83" s="30" t="s">
        <v>218</v>
      </c>
      <c r="F83" s="29">
        <v>14.475538888888888</v>
      </c>
      <c r="G83" s="29">
        <v>120.94786111111111</v>
      </c>
      <c r="H83" s="30" t="s">
        <v>275</v>
      </c>
      <c r="I83" s="76" t="s">
        <v>461</v>
      </c>
      <c r="J83" s="76" t="s">
        <v>462</v>
      </c>
      <c r="K83" s="73"/>
      <c r="L83" s="1"/>
      <c r="M83" s="1" t="s">
        <v>805</v>
      </c>
      <c r="N83" s="1" t="s">
        <v>806</v>
      </c>
    </row>
    <row r="84">
      <c r="A84" s="30" t="s">
        <v>61</v>
      </c>
      <c r="B84" s="30" t="s">
        <v>469</v>
      </c>
      <c r="C84" s="80"/>
      <c r="D84" s="80"/>
      <c r="E84" s="30" t="s">
        <v>218</v>
      </c>
      <c r="F84" s="29">
        <v>14.48038888888889</v>
      </c>
      <c r="G84" s="29">
        <v>120.93130555555555</v>
      </c>
      <c r="H84" s="30" t="s">
        <v>275</v>
      </c>
      <c r="I84" s="76" t="s">
        <v>470</v>
      </c>
      <c r="J84" s="76" t="s">
        <v>462</v>
      </c>
      <c r="K84" s="73"/>
      <c r="L84" s="1"/>
      <c r="M84" s="1" t="s">
        <v>805</v>
      </c>
      <c r="N84" s="1" t="s">
        <v>806</v>
      </c>
    </row>
    <row r="85">
      <c r="A85" s="30" t="s">
        <v>61</v>
      </c>
      <c r="B85" s="30" t="s">
        <v>476</v>
      </c>
      <c r="C85" s="80"/>
      <c r="D85" s="80"/>
      <c r="E85" s="30" t="s">
        <v>218</v>
      </c>
      <c r="F85" s="29">
        <v>14.486477777777777</v>
      </c>
      <c r="G85" s="29">
        <v>120.949675</v>
      </c>
      <c r="H85" s="30" t="s">
        <v>275</v>
      </c>
      <c r="I85" s="76" t="s">
        <v>477</v>
      </c>
      <c r="J85" s="76" t="s">
        <v>462</v>
      </c>
      <c r="K85" s="73"/>
      <c r="L85" s="1"/>
      <c r="M85" s="1" t="s">
        <v>805</v>
      </c>
      <c r="N85" s="1" t="s">
        <v>806</v>
      </c>
    </row>
    <row r="86">
      <c r="A86" s="30" t="s">
        <v>68</v>
      </c>
      <c r="B86" s="30" t="s">
        <v>483</v>
      </c>
      <c r="C86" s="74" t="s">
        <v>822</v>
      </c>
      <c r="D86" s="74" t="s">
        <v>823</v>
      </c>
      <c r="E86" s="1" t="s">
        <v>218</v>
      </c>
      <c r="F86" s="41">
        <v>10.375196</v>
      </c>
      <c r="G86" s="78">
        <v>123.960872</v>
      </c>
      <c r="H86" s="30" t="s">
        <v>485</v>
      </c>
      <c r="I86" s="76" t="s">
        <v>486</v>
      </c>
      <c r="J86" s="76" t="s">
        <v>487</v>
      </c>
      <c r="K86" s="73"/>
      <c r="L86" s="1"/>
      <c r="M86" s="1" t="s">
        <v>811</v>
      </c>
      <c r="N86" s="1" t="s">
        <v>71</v>
      </c>
    </row>
    <row r="87">
      <c r="A87" s="30" t="s">
        <v>68</v>
      </c>
      <c r="B87" s="30" t="s">
        <v>499</v>
      </c>
      <c r="C87" s="74" t="s">
        <v>822</v>
      </c>
      <c r="D87" s="74" t="s">
        <v>823</v>
      </c>
      <c r="E87" s="1" t="s">
        <v>218</v>
      </c>
      <c r="F87" s="41">
        <v>10.291755</v>
      </c>
      <c r="G87" s="78">
        <v>123.892104</v>
      </c>
      <c r="H87" s="30" t="s">
        <v>485</v>
      </c>
      <c r="I87" s="76" t="s">
        <v>500</v>
      </c>
      <c r="J87" s="76" t="s">
        <v>501</v>
      </c>
      <c r="K87" s="73"/>
      <c r="L87" s="1"/>
      <c r="M87" s="1" t="s">
        <v>811</v>
      </c>
      <c r="N87" s="1" t="s">
        <v>71</v>
      </c>
    </row>
    <row r="88">
      <c r="A88" s="30" t="s">
        <v>68</v>
      </c>
      <c r="B88" s="30" t="s">
        <v>509</v>
      </c>
      <c r="C88" s="74" t="s">
        <v>822</v>
      </c>
      <c r="D88" s="74" t="s">
        <v>823</v>
      </c>
      <c r="E88" s="1" t="s">
        <v>218</v>
      </c>
      <c r="F88" s="41">
        <v>10.310558</v>
      </c>
      <c r="G88" s="78">
        <v>123.950219</v>
      </c>
      <c r="H88" s="30" t="s">
        <v>485</v>
      </c>
      <c r="I88" s="76" t="s">
        <v>510</v>
      </c>
      <c r="J88" s="76" t="s">
        <v>511</v>
      </c>
      <c r="K88" s="73"/>
      <c r="L88" s="1"/>
      <c r="M88" s="1" t="s">
        <v>811</v>
      </c>
      <c r="N88" s="1" t="s">
        <v>71</v>
      </c>
    </row>
    <row r="89">
      <c r="A89" s="1" t="s">
        <v>75</v>
      </c>
      <c r="B89" s="1" t="s">
        <v>357</v>
      </c>
      <c r="C89" s="74">
        <v>43902.0</v>
      </c>
      <c r="D89" s="74">
        <v>43994.0</v>
      </c>
      <c r="E89" s="1" t="s">
        <v>114</v>
      </c>
      <c r="F89" s="1">
        <v>10.018117</v>
      </c>
      <c r="G89" s="1">
        <v>119.07695</v>
      </c>
      <c r="H89" s="1" t="s">
        <v>118</v>
      </c>
      <c r="I89" s="1" t="s">
        <v>545</v>
      </c>
      <c r="J89" s="1" t="s">
        <v>546</v>
      </c>
      <c r="K89" s="73"/>
      <c r="L89" s="1">
        <v>50.0</v>
      </c>
      <c r="M89" s="1" t="s">
        <v>804</v>
      </c>
      <c r="N89" s="1" t="s">
        <v>80</v>
      </c>
    </row>
    <row r="90">
      <c r="A90" s="1" t="s">
        <v>75</v>
      </c>
      <c r="B90" s="1" t="s">
        <v>372</v>
      </c>
      <c r="C90" s="74">
        <v>43902.0</v>
      </c>
      <c r="D90" s="74">
        <v>43994.0</v>
      </c>
      <c r="E90" s="1" t="s">
        <v>114</v>
      </c>
      <c r="F90" s="1">
        <v>10.004183</v>
      </c>
      <c r="G90" s="1">
        <v>119.03015</v>
      </c>
      <c r="H90" s="1" t="s">
        <v>118</v>
      </c>
      <c r="I90" s="1" t="s">
        <v>545</v>
      </c>
      <c r="J90" s="1" t="s">
        <v>551</v>
      </c>
      <c r="K90" s="73"/>
      <c r="L90" s="1">
        <v>50.0</v>
      </c>
      <c r="M90" s="1" t="s">
        <v>804</v>
      </c>
      <c r="N90" s="1" t="s">
        <v>80</v>
      </c>
    </row>
    <row r="91">
      <c r="A91" s="1" t="s">
        <v>75</v>
      </c>
      <c r="B91" s="1" t="s">
        <v>382</v>
      </c>
      <c r="C91" s="74">
        <v>43902.0</v>
      </c>
      <c r="D91" s="74">
        <v>43994.0</v>
      </c>
      <c r="E91" s="1" t="s">
        <v>114</v>
      </c>
      <c r="F91" s="1">
        <v>9.984567</v>
      </c>
      <c r="G91" s="1">
        <v>118.951917</v>
      </c>
      <c r="H91" s="1" t="s">
        <v>118</v>
      </c>
      <c r="I91" s="1" t="s">
        <v>558</v>
      </c>
      <c r="J91" s="1" t="s">
        <v>546</v>
      </c>
      <c r="K91" s="73"/>
      <c r="L91" s="1">
        <v>50.0</v>
      </c>
      <c r="M91" s="1" t="s">
        <v>804</v>
      </c>
      <c r="N91" s="1" t="s">
        <v>80</v>
      </c>
    </row>
    <row r="92">
      <c r="A92" s="1" t="s">
        <v>75</v>
      </c>
      <c r="B92" s="1" t="s">
        <v>395</v>
      </c>
      <c r="C92" s="74">
        <v>43902.0</v>
      </c>
      <c r="D92" s="74">
        <v>43994.0</v>
      </c>
      <c r="E92" s="1" t="s">
        <v>114</v>
      </c>
      <c r="F92" s="1">
        <v>9.981</v>
      </c>
      <c r="G92" s="1">
        <v>118.8856</v>
      </c>
      <c r="H92" s="1" t="s">
        <v>118</v>
      </c>
      <c r="I92" s="1" t="s">
        <v>558</v>
      </c>
      <c r="J92" s="1" t="s">
        <v>551</v>
      </c>
      <c r="K92" s="73"/>
      <c r="L92" s="1">
        <v>50.0</v>
      </c>
      <c r="M92" s="1" t="s">
        <v>804</v>
      </c>
      <c r="N92" s="1" t="s">
        <v>80</v>
      </c>
    </row>
    <row r="93">
      <c r="A93" s="1" t="s">
        <v>75</v>
      </c>
      <c r="B93" s="1" t="s">
        <v>568</v>
      </c>
      <c r="C93" s="74">
        <v>43902.0</v>
      </c>
      <c r="D93" s="74">
        <v>43994.0</v>
      </c>
      <c r="E93" s="1" t="s">
        <v>114</v>
      </c>
      <c r="F93" s="1">
        <v>9.7509</v>
      </c>
      <c r="G93" s="1">
        <v>118.772317</v>
      </c>
      <c r="H93" s="1" t="s">
        <v>118</v>
      </c>
      <c r="I93" s="1" t="s">
        <v>571</v>
      </c>
      <c r="J93" s="1" t="s">
        <v>546</v>
      </c>
      <c r="K93" s="73"/>
      <c r="L93" s="1">
        <v>50.0</v>
      </c>
      <c r="M93" s="1" t="s">
        <v>804</v>
      </c>
      <c r="N93" s="1" t="s">
        <v>80</v>
      </c>
    </row>
    <row r="94">
      <c r="A94" s="1" t="s">
        <v>75</v>
      </c>
      <c r="B94" s="1" t="s">
        <v>574</v>
      </c>
      <c r="C94" s="74">
        <v>43902.0</v>
      </c>
      <c r="D94" s="74">
        <v>43994.0</v>
      </c>
      <c r="E94" s="1" t="s">
        <v>114</v>
      </c>
      <c r="F94" s="1">
        <v>9.7509</v>
      </c>
      <c r="G94" s="1">
        <v>118.772</v>
      </c>
      <c r="H94" s="1" t="s">
        <v>118</v>
      </c>
      <c r="I94" s="1" t="s">
        <v>576</v>
      </c>
      <c r="J94" s="1" t="s">
        <v>546</v>
      </c>
      <c r="K94" s="73"/>
      <c r="L94" s="1">
        <v>50.0</v>
      </c>
      <c r="M94" s="1" t="s">
        <v>804</v>
      </c>
      <c r="N94" s="1" t="s">
        <v>80</v>
      </c>
    </row>
    <row r="95">
      <c r="A95" s="1" t="s">
        <v>75</v>
      </c>
      <c r="B95" s="1" t="s">
        <v>579</v>
      </c>
      <c r="C95" s="74">
        <v>43902.0</v>
      </c>
      <c r="D95" s="74">
        <v>43994.0</v>
      </c>
      <c r="E95" s="1" t="s">
        <v>114</v>
      </c>
      <c r="F95" s="1">
        <v>9.750983</v>
      </c>
      <c r="G95" s="1">
        <v>118.772367</v>
      </c>
      <c r="H95" s="1" t="s">
        <v>118</v>
      </c>
      <c r="I95" s="1" t="s">
        <v>582</v>
      </c>
      <c r="J95" s="1" t="s">
        <v>546</v>
      </c>
      <c r="K95" s="73"/>
      <c r="L95" s="1">
        <v>50.0</v>
      </c>
      <c r="M95" s="1" t="s">
        <v>804</v>
      </c>
      <c r="N95" s="1" t="s">
        <v>80</v>
      </c>
    </row>
    <row r="96">
      <c r="A96" s="1" t="s">
        <v>75</v>
      </c>
      <c r="B96" s="1" t="s">
        <v>584</v>
      </c>
      <c r="C96" s="74">
        <v>43902.0</v>
      </c>
      <c r="D96" s="74">
        <v>43994.0</v>
      </c>
      <c r="E96" s="1" t="s">
        <v>114</v>
      </c>
      <c r="F96" s="1">
        <v>9.660433</v>
      </c>
      <c r="G96" s="1">
        <v>118.74025</v>
      </c>
      <c r="H96" s="1" t="s">
        <v>118</v>
      </c>
      <c r="I96" s="1" t="s">
        <v>116</v>
      </c>
      <c r="J96" s="1" t="s">
        <v>551</v>
      </c>
      <c r="K96" s="73"/>
      <c r="L96" s="1">
        <v>50.0</v>
      </c>
      <c r="M96" s="1" t="s">
        <v>804</v>
      </c>
      <c r="N96" s="1" t="s">
        <v>80</v>
      </c>
    </row>
    <row r="97">
      <c r="A97" s="1" t="s">
        <v>75</v>
      </c>
      <c r="B97" s="1" t="s">
        <v>588</v>
      </c>
      <c r="C97" s="74">
        <v>43902.0</v>
      </c>
      <c r="D97" s="74">
        <v>43994.0</v>
      </c>
      <c r="E97" s="1" t="s">
        <v>114</v>
      </c>
      <c r="F97" s="1">
        <v>9.606767</v>
      </c>
      <c r="G97" s="1">
        <v>118.701583</v>
      </c>
      <c r="H97" s="1" t="s">
        <v>118</v>
      </c>
      <c r="I97" s="1" t="s">
        <v>129</v>
      </c>
      <c r="J97" s="1" t="s">
        <v>591</v>
      </c>
      <c r="K97" s="73"/>
      <c r="L97" s="1">
        <v>50.0</v>
      </c>
      <c r="M97" s="1" t="s">
        <v>804</v>
      </c>
      <c r="N97" s="1" t="s">
        <v>80</v>
      </c>
    </row>
    <row r="98">
      <c r="A98" s="1" t="s">
        <v>75</v>
      </c>
      <c r="B98" s="1" t="s">
        <v>593</v>
      </c>
      <c r="C98" s="74">
        <v>43902.0</v>
      </c>
      <c r="D98" s="74">
        <v>43994.0</v>
      </c>
      <c r="E98" s="1" t="s">
        <v>114</v>
      </c>
      <c r="F98" s="1">
        <v>9.57165</v>
      </c>
      <c r="G98" s="1">
        <v>118.68055</v>
      </c>
      <c r="H98" s="1" t="s">
        <v>118</v>
      </c>
      <c r="I98" s="1" t="s">
        <v>129</v>
      </c>
      <c r="J98" s="1" t="s">
        <v>551</v>
      </c>
      <c r="K98" s="73"/>
      <c r="L98" s="1">
        <v>50.0</v>
      </c>
      <c r="M98" s="1" t="s">
        <v>804</v>
      </c>
      <c r="N98" s="1" t="s">
        <v>80</v>
      </c>
    </row>
    <row r="99">
      <c r="A99" s="1" t="s">
        <v>75</v>
      </c>
      <c r="B99" s="1" t="s">
        <v>597</v>
      </c>
      <c r="C99" s="74">
        <v>43902.0</v>
      </c>
      <c r="D99" s="74">
        <v>43994.0</v>
      </c>
      <c r="E99" s="1" t="s">
        <v>114</v>
      </c>
      <c r="F99" s="1">
        <v>9.544417</v>
      </c>
      <c r="G99" s="1">
        <v>118.653483</v>
      </c>
      <c r="H99" s="1" t="s">
        <v>118</v>
      </c>
      <c r="I99" s="1" t="s">
        <v>129</v>
      </c>
      <c r="J99" s="1" t="s">
        <v>600</v>
      </c>
      <c r="K99" s="73"/>
      <c r="L99" s="1">
        <v>50.0</v>
      </c>
      <c r="M99" s="1" t="s">
        <v>804</v>
      </c>
      <c r="N99" s="1" t="s">
        <v>80</v>
      </c>
    </row>
    <row r="100">
      <c r="A100" s="1" t="s">
        <v>75</v>
      </c>
      <c r="B100" s="1" t="s">
        <v>602</v>
      </c>
      <c r="C100" s="74">
        <v>43902.0</v>
      </c>
      <c r="D100" s="74">
        <v>43994.0</v>
      </c>
      <c r="E100" s="1" t="s">
        <v>114</v>
      </c>
      <c r="F100" s="1">
        <v>10.197717</v>
      </c>
      <c r="G100" s="1">
        <v>118.9028</v>
      </c>
      <c r="H100" s="1" t="s">
        <v>118</v>
      </c>
      <c r="I100" s="1" t="s">
        <v>605</v>
      </c>
      <c r="J100" s="1" t="s">
        <v>551</v>
      </c>
      <c r="K100" s="73"/>
      <c r="L100" s="1">
        <v>50.0</v>
      </c>
      <c r="M100" s="1" t="s">
        <v>804</v>
      </c>
      <c r="N100" s="1" t="s">
        <v>80</v>
      </c>
    </row>
    <row r="101">
      <c r="A101" s="1" t="s">
        <v>75</v>
      </c>
      <c r="B101" s="1" t="s">
        <v>608</v>
      </c>
      <c r="C101" s="74">
        <v>43902.0</v>
      </c>
      <c r="D101" s="74">
        <v>43994.0</v>
      </c>
      <c r="E101" s="1" t="s">
        <v>114</v>
      </c>
      <c r="F101" s="1">
        <v>10.075633</v>
      </c>
      <c r="G101" s="1">
        <v>118.818217</v>
      </c>
      <c r="H101" s="1" t="s">
        <v>118</v>
      </c>
      <c r="I101" s="1" t="s">
        <v>611</v>
      </c>
      <c r="J101" s="1" t="s">
        <v>612</v>
      </c>
      <c r="K101" s="73"/>
      <c r="L101" s="1">
        <v>50.0</v>
      </c>
      <c r="M101" s="1" t="s">
        <v>804</v>
      </c>
      <c r="N101" s="1" t="s">
        <v>80</v>
      </c>
    </row>
    <row r="102">
      <c r="A102" s="1" t="s">
        <v>75</v>
      </c>
      <c r="B102" s="1" t="s">
        <v>615</v>
      </c>
      <c r="C102" s="74">
        <v>43902.0</v>
      </c>
      <c r="D102" s="74">
        <v>43994.0</v>
      </c>
      <c r="E102" s="1" t="s">
        <v>114</v>
      </c>
      <c r="F102" s="1">
        <v>10.073283</v>
      </c>
      <c r="G102" s="1">
        <v>118.816283</v>
      </c>
      <c r="H102" s="1" t="s">
        <v>118</v>
      </c>
      <c r="I102" s="1" t="s">
        <v>611</v>
      </c>
      <c r="J102" s="1" t="s">
        <v>591</v>
      </c>
      <c r="K102" s="73"/>
      <c r="L102" s="1">
        <v>50.0</v>
      </c>
      <c r="M102" s="1" t="s">
        <v>804</v>
      </c>
      <c r="N102" s="1" t="s">
        <v>80</v>
      </c>
    </row>
    <row r="103">
      <c r="A103" s="1" t="s">
        <v>75</v>
      </c>
      <c r="B103" s="1" t="s">
        <v>620</v>
      </c>
      <c r="C103" s="74">
        <v>43902.0</v>
      </c>
      <c r="D103" s="74">
        <v>43994.0</v>
      </c>
      <c r="E103" s="1" t="s">
        <v>114</v>
      </c>
      <c r="F103" s="1">
        <v>9.87415</v>
      </c>
      <c r="G103" s="1">
        <v>118.607917</v>
      </c>
      <c r="H103" s="1" t="s">
        <v>118</v>
      </c>
      <c r="I103" s="1" t="s">
        <v>623</v>
      </c>
      <c r="J103" s="1" t="s">
        <v>624</v>
      </c>
      <c r="K103" s="73"/>
      <c r="L103" s="1">
        <v>50.0</v>
      </c>
      <c r="M103" s="1" t="s">
        <v>804</v>
      </c>
      <c r="N103" s="1" t="s">
        <v>80</v>
      </c>
    </row>
    <row r="104">
      <c r="A104" s="1" t="s">
        <v>75</v>
      </c>
      <c r="B104" s="1" t="s">
        <v>626</v>
      </c>
      <c r="C104" s="74">
        <v>43902.0</v>
      </c>
      <c r="D104" s="74">
        <v>43994.0</v>
      </c>
      <c r="E104" s="1" t="s">
        <v>114</v>
      </c>
      <c r="F104" s="1">
        <v>9.8741</v>
      </c>
      <c r="G104" s="1">
        <v>118.607917</v>
      </c>
      <c r="H104" s="1" t="s">
        <v>118</v>
      </c>
      <c r="I104" s="1" t="s">
        <v>623</v>
      </c>
      <c r="J104" s="1" t="s">
        <v>551</v>
      </c>
      <c r="K104" s="73"/>
      <c r="L104" s="1">
        <v>50.0</v>
      </c>
      <c r="M104" s="1" t="s">
        <v>804</v>
      </c>
      <c r="N104" s="1" t="s">
        <v>80</v>
      </c>
    </row>
    <row r="105">
      <c r="A105" s="1" t="s">
        <v>75</v>
      </c>
      <c r="B105" s="1" t="s">
        <v>629</v>
      </c>
      <c r="C105" s="74">
        <v>43902.0</v>
      </c>
      <c r="D105" s="74">
        <v>43994.0</v>
      </c>
      <c r="E105" s="1" t="s">
        <v>114</v>
      </c>
      <c r="F105" s="1">
        <v>9.803517</v>
      </c>
      <c r="G105" s="1">
        <v>118.5408</v>
      </c>
      <c r="H105" s="1" t="s">
        <v>118</v>
      </c>
      <c r="I105" s="1" t="s">
        <v>632</v>
      </c>
      <c r="J105" s="1" t="s">
        <v>551</v>
      </c>
      <c r="K105" s="73"/>
      <c r="L105" s="1">
        <v>50.0</v>
      </c>
      <c r="M105" s="1" t="s">
        <v>804</v>
      </c>
      <c r="N105" s="1" t="s">
        <v>80</v>
      </c>
    </row>
    <row r="106">
      <c r="A106" s="1" t="s">
        <v>75</v>
      </c>
      <c r="B106" s="1" t="s">
        <v>633</v>
      </c>
      <c r="C106" s="74">
        <v>43902.0</v>
      </c>
      <c r="D106" s="74">
        <v>43994.0</v>
      </c>
      <c r="E106" s="1" t="s">
        <v>114</v>
      </c>
      <c r="F106" s="1">
        <v>9.75915</v>
      </c>
      <c r="G106" s="1">
        <v>118.509483</v>
      </c>
      <c r="H106" s="1" t="s">
        <v>118</v>
      </c>
      <c r="I106" s="1" t="s">
        <v>632</v>
      </c>
      <c r="J106" s="1" t="s">
        <v>546</v>
      </c>
      <c r="K106" s="73"/>
      <c r="L106" s="1">
        <v>50.0</v>
      </c>
      <c r="M106" s="1" t="s">
        <v>804</v>
      </c>
      <c r="N106" s="1" t="s">
        <v>80</v>
      </c>
    </row>
    <row r="107">
      <c r="A107" s="1" t="s">
        <v>75</v>
      </c>
      <c r="B107" s="1" t="s">
        <v>637</v>
      </c>
      <c r="C107" s="74">
        <v>43902.0</v>
      </c>
      <c r="D107" s="74">
        <v>43994.0</v>
      </c>
      <c r="E107" s="1" t="s">
        <v>114</v>
      </c>
      <c r="F107" s="1">
        <v>9.730817</v>
      </c>
      <c r="G107" s="1">
        <v>118.47185</v>
      </c>
      <c r="H107" s="1" t="s">
        <v>118</v>
      </c>
      <c r="I107" s="1" t="s">
        <v>159</v>
      </c>
      <c r="J107" s="1" t="s">
        <v>624</v>
      </c>
      <c r="K107" s="73"/>
      <c r="L107" s="1">
        <v>50.0</v>
      </c>
      <c r="M107" s="1" t="s">
        <v>804</v>
      </c>
      <c r="N107" s="1" t="s">
        <v>80</v>
      </c>
    </row>
    <row r="108">
      <c r="A108" s="1" t="s">
        <v>75</v>
      </c>
      <c r="B108" s="1" t="s">
        <v>640</v>
      </c>
      <c r="C108" s="74">
        <v>43902.0</v>
      </c>
      <c r="D108" s="74">
        <v>43994.0</v>
      </c>
      <c r="E108" s="1" t="s">
        <v>114</v>
      </c>
      <c r="F108" s="1">
        <v>9.7267</v>
      </c>
      <c r="G108" s="1">
        <v>118.453567</v>
      </c>
      <c r="H108" s="1" t="s">
        <v>118</v>
      </c>
      <c r="I108" s="1" t="s">
        <v>159</v>
      </c>
      <c r="J108" s="1" t="s">
        <v>612</v>
      </c>
      <c r="K108" s="73"/>
      <c r="L108" s="1">
        <v>50.0</v>
      </c>
      <c r="M108" s="1" t="s">
        <v>804</v>
      </c>
      <c r="N108" s="1" t="s">
        <v>80</v>
      </c>
    </row>
    <row r="109">
      <c r="A109" s="1" t="s">
        <v>75</v>
      </c>
      <c r="B109" s="1" t="s">
        <v>644</v>
      </c>
      <c r="C109" s="74">
        <v>43902.0</v>
      </c>
      <c r="D109" s="74">
        <v>43994.0</v>
      </c>
      <c r="E109" s="1" t="s">
        <v>114</v>
      </c>
      <c r="F109" s="1">
        <v>9.727933</v>
      </c>
      <c r="G109" s="1">
        <v>118.450183</v>
      </c>
      <c r="H109" s="1" t="s">
        <v>118</v>
      </c>
      <c r="I109" s="1" t="s">
        <v>159</v>
      </c>
      <c r="J109" s="1" t="s">
        <v>647</v>
      </c>
      <c r="K109" s="73"/>
      <c r="L109" s="1">
        <v>50.0</v>
      </c>
      <c r="M109" s="1" t="s">
        <v>804</v>
      </c>
      <c r="N109" s="1" t="s">
        <v>80</v>
      </c>
    </row>
    <row r="110">
      <c r="A110" s="1" t="s">
        <v>648</v>
      </c>
      <c r="B110" s="45"/>
      <c r="C110" s="80"/>
      <c r="D110" s="80"/>
      <c r="E110" s="81" t="s">
        <v>218</v>
      </c>
      <c r="F110" s="41">
        <v>11.221896</v>
      </c>
      <c r="G110" s="78">
        <v>125.006435</v>
      </c>
      <c r="H110" s="45" t="s">
        <v>359</v>
      </c>
      <c r="I110" s="45" t="s">
        <v>651</v>
      </c>
      <c r="J110" s="73"/>
      <c r="M110" s="1" t="s">
        <v>824</v>
      </c>
      <c r="N110" s="1" t="s">
        <v>825</v>
      </c>
    </row>
    <row r="111">
      <c r="A111" s="1" t="s">
        <v>648</v>
      </c>
      <c r="B111" s="45"/>
      <c r="C111" s="80"/>
      <c r="D111" s="80"/>
      <c r="E111" s="81" t="s">
        <v>218</v>
      </c>
      <c r="F111" s="41">
        <v>11.215506</v>
      </c>
      <c r="G111" s="78">
        <v>125.016928</v>
      </c>
      <c r="H111" s="45" t="s">
        <v>359</v>
      </c>
      <c r="I111" s="45" t="s">
        <v>651</v>
      </c>
      <c r="J111" s="73"/>
      <c r="M111" s="1" t="s">
        <v>824</v>
      </c>
      <c r="N111" s="1" t="s">
        <v>825</v>
      </c>
    </row>
    <row r="112">
      <c r="A112" s="1" t="s">
        <v>648</v>
      </c>
      <c r="B112" s="45" t="s">
        <v>673</v>
      </c>
      <c r="C112" s="80"/>
      <c r="D112" s="80"/>
      <c r="E112" s="81" t="s">
        <v>218</v>
      </c>
      <c r="F112" s="41">
        <v>11.128898</v>
      </c>
      <c r="G112" s="78">
        <v>125.294756</v>
      </c>
      <c r="H112" s="45" t="s">
        <v>674</v>
      </c>
      <c r="I112" s="45" t="s">
        <v>675</v>
      </c>
      <c r="J112" s="73"/>
      <c r="M112" s="1" t="s">
        <v>824</v>
      </c>
      <c r="N112" s="1" t="s">
        <v>825</v>
      </c>
    </row>
    <row r="113">
      <c r="A113" s="1" t="s">
        <v>648</v>
      </c>
      <c r="B113" s="45" t="s">
        <v>676</v>
      </c>
      <c r="C113" s="80"/>
      <c r="D113" s="80"/>
      <c r="E113" s="81" t="s">
        <v>218</v>
      </c>
      <c r="F113" s="41">
        <v>11.13729</v>
      </c>
      <c r="G113" s="78">
        <v>125.301317</v>
      </c>
      <c r="H113" s="45" t="s">
        <v>674</v>
      </c>
      <c r="I113" s="45" t="s">
        <v>826</v>
      </c>
      <c r="J113" s="73"/>
      <c r="M113" s="1" t="s">
        <v>824</v>
      </c>
      <c r="N113" s="1" t="s">
        <v>825</v>
      </c>
    </row>
    <row r="114">
      <c r="A114" s="1" t="s">
        <v>648</v>
      </c>
      <c r="B114" s="45" t="s">
        <v>679</v>
      </c>
      <c r="C114" s="80"/>
      <c r="D114" s="80"/>
      <c r="E114" s="81" t="s">
        <v>218</v>
      </c>
      <c r="F114" s="41">
        <v>11.138494</v>
      </c>
      <c r="G114" s="78">
        <v>125.30315</v>
      </c>
      <c r="H114" s="45" t="s">
        <v>674</v>
      </c>
      <c r="I114" s="45" t="s">
        <v>826</v>
      </c>
      <c r="J114" s="73"/>
      <c r="M114" s="1" t="s">
        <v>824</v>
      </c>
      <c r="N114" s="1" t="s">
        <v>825</v>
      </c>
    </row>
    <row r="115">
      <c r="A115" s="1" t="s">
        <v>648</v>
      </c>
      <c r="B115" s="45" t="s">
        <v>681</v>
      </c>
      <c r="C115" s="80"/>
      <c r="D115" s="80"/>
      <c r="E115" s="81" t="s">
        <v>218</v>
      </c>
      <c r="F115" s="41">
        <v>11.14657</v>
      </c>
      <c r="G115" s="78">
        <v>125.312893</v>
      </c>
      <c r="H115" s="45" t="s">
        <v>674</v>
      </c>
      <c r="I115" s="45" t="s">
        <v>826</v>
      </c>
      <c r="J115" s="73"/>
      <c r="M115" s="1" t="s">
        <v>824</v>
      </c>
      <c r="N115" s="1" t="s">
        <v>825</v>
      </c>
    </row>
    <row r="116">
      <c r="A116" s="1" t="s">
        <v>717</v>
      </c>
      <c r="B116" s="1" t="s">
        <v>718</v>
      </c>
      <c r="C116" s="80"/>
      <c r="D116" s="80"/>
      <c r="E116" s="81" t="s">
        <v>175</v>
      </c>
      <c r="F116" s="1">
        <v>8.520472</v>
      </c>
      <c r="G116" s="1">
        <v>124.612694</v>
      </c>
      <c r="H116" s="1" t="s">
        <v>118</v>
      </c>
      <c r="I116" s="82" t="s">
        <v>721</v>
      </c>
      <c r="J116" s="83" t="s">
        <v>722</v>
      </c>
      <c r="K116" s="73"/>
      <c r="L116" s="1">
        <v>3.0</v>
      </c>
      <c r="M116" s="1" t="s">
        <v>816</v>
      </c>
      <c r="N116" s="30" t="s">
        <v>794</v>
      </c>
    </row>
    <row r="117">
      <c r="A117" s="1" t="s">
        <v>717</v>
      </c>
      <c r="B117" s="1" t="s">
        <v>723</v>
      </c>
      <c r="C117" s="80"/>
      <c r="D117" s="80"/>
      <c r="E117" s="81" t="s">
        <v>175</v>
      </c>
      <c r="F117" s="1">
        <v>8.520472</v>
      </c>
      <c r="G117" s="1">
        <v>124.61275</v>
      </c>
      <c r="H117" s="1" t="s">
        <v>118</v>
      </c>
      <c r="I117" s="82" t="s">
        <v>721</v>
      </c>
      <c r="J117" s="83" t="s">
        <v>722</v>
      </c>
      <c r="K117" s="73"/>
      <c r="L117" s="1">
        <v>2.0</v>
      </c>
      <c r="M117" s="1" t="s">
        <v>816</v>
      </c>
      <c r="N117" s="30" t="s">
        <v>794</v>
      </c>
    </row>
    <row r="118">
      <c r="A118" s="1" t="s">
        <v>717</v>
      </c>
      <c r="B118" s="1" t="s">
        <v>726</v>
      </c>
      <c r="C118" s="80"/>
      <c r="D118" s="80"/>
      <c r="E118" s="81" t="s">
        <v>175</v>
      </c>
      <c r="F118" s="1">
        <v>8.520472</v>
      </c>
      <c r="G118" s="1">
        <v>124.612778</v>
      </c>
      <c r="H118" s="1" t="s">
        <v>118</v>
      </c>
      <c r="I118" s="82" t="s">
        <v>721</v>
      </c>
      <c r="J118" s="83" t="s">
        <v>722</v>
      </c>
      <c r="K118" s="73"/>
      <c r="L118" s="1">
        <v>3.0</v>
      </c>
      <c r="M118" s="1" t="s">
        <v>816</v>
      </c>
      <c r="N118" s="30" t="s">
        <v>794</v>
      </c>
    </row>
    <row r="119">
      <c r="A119" s="1" t="s">
        <v>717</v>
      </c>
      <c r="B119" s="1" t="s">
        <v>728</v>
      </c>
      <c r="C119" s="80"/>
      <c r="D119" s="80"/>
      <c r="E119" s="81" t="s">
        <v>175</v>
      </c>
      <c r="F119" s="1">
        <v>8.511694</v>
      </c>
      <c r="G119" s="1">
        <v>124.643028</v>
      </c>
      <c r="H119" s="1" t="s">
        <v>118</v>
      </c>
      <c r="I119" s="82" t="s">
        <v>731</v>
      </c>
      <c r="J119" s="83" t="s">
        <v>732</v>
      </c>
      <c r="K119" s="73"/>
      <c r="L119" s="1">
        <v>3.0</v>
      </c>
      <c r="M119" s="1" t="s">
        <v>816</v>
      </c>
      <c r="N119" s="30" t="s">
        <v>794</v>
      </c>
    </row>
    <row r="120">
      <c r="A120" s="1" t="s">
        <v>717</v>
      </c>
      <c r="B120" s="1" t="s">
        <v>733</v>
      </c>
      <c r="C120" s="80"/>
      <c r="D120" s="80"/>
      <c r="E120" s="81" t="s">
        <v>175</v>
      </c>
      <c r="F120" s="1">
        <v>8.511722</v>
      </c>
      <c r="G120" s="1">
        <v>124.642972</v>
      </c>
      <c r="H120" s="1" t="s">
        <v>118</v>
      </c>
      <c r="I120" s="82" t="s">
        <v>731</v>
      </c>
      <c r="J120" s="83" t="s">
        <v>732</v>
      </c>
      <c r="K120" s="73"/>
      <c r="L120" s="1">
        <v>3.0</v>
      </c>
      <c r="M120" s="1" t="s">
        <v>816</v>
      </c>
      <c r="N120" s="30" t="s">
        <v>794</v>
      </c>
    </row>
    <row r="121">
      <c r="A121" s="1" t="s">
        <v>717</v>
      </c>
      <c r="B121" s="1" t="s">
        <v>736</v>
      </c>
      <c r="C121" s="80"/>
      <c r="D121" s="80"/>
      <c r="E121" s="81" t="s">
        <v>175</v>
      </c>
      <c r="F121" s="1">
        <v>8.51175</v>
      </c>
      <c r="G121" s="1">
        <v>124.642944</v>
      </c>
      <c r="H121" s="1" t="s">
        <v>118</v>
      </c>
      <c r="I121" s="82" t="s">
        <v>731</v>
      </c>
      <c r="J121" s="83" t="s">
        <v>732</v>
      </c>
      <c r="K121" s="73"/>
      <c r="L121" s="1">
        <v>3.0</v>
      </c>
      <c r="M121" s="1" t="s">
        <v>816</v>
      </c>
      <c r="N121" s="30" t="s">
        <v>794</v>
      </c>
    </row>
    <row r="122">
      <c r="A122" s="1" t="s">
        <v>717</v>
      </c>
      <c r="B122" s="1" t="s">
        <v>739</v>
      </c>
      <c r="C122" s="80"/>
      <c r="D122" s="80"/>
      <c r="E122" s="81" t="s">
        <v>175</v>
      </c>
      <c r="F122" s="1">
        <v>8.503306</v>
      </c>
      <c r="G122" s="1">
        <v>124.663833</v>
      </c>
      <c r="H122" s="1" t="s">
        <v>118</v>
      </c>
      <c r="I122" s="82" t="s">
        <v>742</v>
      </c>
      <c r="J122" s="83" t="s">
        <v>743</v>
      </c>
      <c r="K122" s="73"/>
      <c r="L122" s="1">
        <v>3.0</v>
      </c>
      <c r="M122" s="1" t="s">
        <v>816</v>
      </c>
      <c r="N122" s="30" t="s">
        <v>794</v>
      </c>
    </row>
    <row r="123">
      <c r="A123" s="1" t="s">
        <v>717</v>
      </c>
      <c r="B123" s="1" t="s">
        <v>744</v>
      </c>
      <c r="C123" s="80"/>
      <c r="D123" s="80"/>
      <c r="E123" s="81" t="s">
        <v>175</v>
      </c>
      <c r="F123" s="1">
        <v>8.503306</v>
      </c>
      <c r="G123" s="1">
        <v>124.663861</v>
      </c>
      <c r="H123" s="1" t="s">
        <v>118</v>
      </c>
      <c r="I123" s="82" t="s">
        <v>742</v>
      </c>
      <c r="J123" s="83" t="s">
        <v>743</v>
      </c>
      <c r="K123" s="73"/>
      <c r="L123" s="1">
        <v>3.0</v>
      </c>
      <c r="M123" s="1" t="s">
        <v>816</v>
      </c>
      <c r="N123" s="30" t="s">
        <v>794</v>
      </c>
    </row>
    <row r="124">
      <c r="A124" s="1" t="s">
        <v>717</v>
      </c>
      <c r="B124" s="1" t="s">
        <v>746</v>
      </c>
      <c r="C124" s="80"/>
      <c r="D124" s="80"/>
      <c r="E124" s="81" t="s">
        <v>175</v>
      </c>
      <c r="F124" s="1">
        <v>8.503306</v>
      </c>
      <c r="G124" s="1">
        <v>124.663917</v>
      </c>
      <c r="H124" s="1" t="s">
        <v>118</v>
      </c>
      <c r="I124" s="82" t="s">
        <v>742</v>
      </c>
      <c r="J124" s="83" t="s">
        <v>743</v>
      </c>
      <c r="K124" s="73"/>
      <c r="L124" s="1">
        <v>3.0</v>
      </c>
      <c r="M124" s="1" t="s">
        <v>816</v>
      </c>
      <c r="N124" s="30" t="s">
        <v>794</v>
      </c>
    </row>
    <row r="125">
      <c r="A125" s="1" t="s">
        <v>717</v>
      </c>
      <c r="B125" s="1" t="s">
        <v>748</v>
      </c>
      <c r="C125" s="80"/>
      <c r="D125" s="80"/>
      <c r="E125" s="81" t="s">
        <v>175</v>
      </c>
      <c r="F125" s="1">
        <v>8.480194</v>
      </c>
      <c r="G125" s="1">
        <v>124.722333</v>
      </c>
      <c r="H125" s="1" t="s">
        <v>118</v>
      </c>
      <c r="I125" s="82" t="s">
        <v>751</v>
      </c>
      <c r="J125" s="83" t="s">
        <v>752</v>
      </c>
      <c r="K125" s="73"/>
      <c r="L125" s="1">
        <v>3.0</v>
      </c>
      <c r="M125" s="1" t="s">
        <v>816</v>
      </c>
      <c r="N125" s="30" t="s">
        <v>794</v>
      </c>
    </row>
    <row r="126">
      <c r="A126" s="1" t="s">
        <v>717</v>
      </c>
      <c r="B126" s="1" t="s">
        <v>753</v>
      </c>
      <c r="C126" s="80"/>
      <c r="D126" s="80"/>
      <c r="E126" s="81" t="s">
        <v>175</v>
      </c>
      <c r="F126" s="1">
        <v>8.480167</v>
      </c>
      <c r="G126" s="1">
        <v>124.722278</v>
      </c>
      <c r="H126" s="1" t="s">
        <v>118</v>
      </c>
      <c r="I126" s="82" t="s">
        <v>751</v>
      </c>
      <c r="J126" s="83" t="s">
        <v>752</v>
      </c>
      <c r="K126" s="73"/>
      <c r="L126" s="1">
        <v>3.0</v>
      </c>
      <c r="M126" s="1" t="s">
        <v>816</v>
      </c>
      <c r="N126" s="30" t="s">
        <v>794</v>
      </c>
    </row>
    <row r="127">
      <c r="A127" s="1" t="s">
        <v>717</v>
      </c>
      <c r="B127" s="1" t="s">
        <v>756</v>
      </c>
      <c r="C127" s="80"/>
      <c r="D127" s="80"/>
      <c r="E127" s="81" t="s">
        <v>175</v>
      </c>
      <c r="F127" s="1">
        <v>8.480139</v>
      </c>
      <c r="G127" s="1">
        <v>124.72225</v>
      </c>
      <c r="H127" s="1" t="s">
        <v>118</v>
      </c>
      <c r="I127" s="82" t="s">
        <v>751</v>
      </c>
      <c r="J127" s="83" t="s">
        <v>752</v>
      </c>
      <c r="K127" s="73"/>
      <c r="L127" s="1">
        <v>3.0</v>
      </c>
      <c r="M127" s="1" t="s">
        <v>816</v>
      </c>
      <c r="N127" s="30" t="s">
        <v>794</v>
      </c>
    </row>
    <row r="128">
      <c r="D128" s="84"/>
      <c r="E128" s="84"/>
      <c r="I128" s="73"/>
      <c r="J128" s="73"/>
      <c r="K128" s="73"/>
    </row>
    <row r="129">
      <c r="D129" s="84"/>
      <c r="E129" s="84"/>
      <c r="I129" s="73"/>
      <c r="J129" s="73"/>
      <c r="K129" s="73"/>
    </row>
    <row r="130">
      <c r="D130" s="84"/>
      <c r="E130" s="84"/>
      <c r="I130" s="73"/>
      <c r="J130" s="73"/>
      <c r="K130" s="73"/>
    </row>
    <row r="131">
      <c r="D131" s="84"/>
      <c r="E131" s="84"/>
      <c r="I131" s="73"/>
      <c r="J131" s="73"/>
      <c r="K131" s="73"/>
    </row>
    <row r="132">
      <c r="D132" s="84"/>
      <c r="E132" s="84"/>
      <c r="I132" s="73"/>
      <c r="J132" s="73"/>
      <c r="K132" s="73"/>
    </row>
    <row r="133">
      <c r="D133" s="84"/>
      <c r="E133" s="84"/>
      <c r="I133" s="73"/>
      <c r="J133" s="73"/>
      <c r="K133" s="73"/>
    </row>
    <row r="134">
      <c r="D134" s="84"/>
      <c r="E134" s="84"/>
      <c r="I134" s="73"/>
      <c r="J134" s="73"/>
      <c r="K134" s="73"/>
    </row>
    <row r="135">
      <c r="D135" s="84"/>
      <c r="E135" s="84"/>
      <c r="I135" s="73"/>
      <c r="J135" s="73"/>
      <c r="K135" s="73"/>
    </row>
    <row r="136">
      <c r="D136" s="84"/>
      <c r="E136" s="84"/>
      <c r="I136" s="73"/>
      <c r="J136" s="73"/>
      <c r="K136" s="73"/>
    </row>
    <row r="137">
      <c r="D137" s="84"/>
      <c r="E137" s="84"/>
      <c r="I137" s="73"/>
      <c r="J137" s="73"/>
      <c r="K137" s="73"/>
    </row>
    <row r="138">
      <c r="D138" s="84"/>
      <c r="E138" s="84"/>
      <c r="I138" s="73"/>
      <c r="J138" s="73"/>
      <c r="K138" s="73"/>
    </row>
    <row r="139">
      <c r="D139" s="84"/>
      <c r="E139" s="84"/>
      <c r="I139" s="73"/>
      <c r="J139" s="73"/>
      <c r="K139" s="73"/>
    </row>
    <row r="140">
      <c r="D140" s="84"/>
      <c r="E140" s="84"/>
      <c r="I140" s="73"/>
      <c r="J140" s="73"/>
      <c r="K140" s="73"/>
    </row>
    <row r="141">
      <c r="D141" s="84"/>
      <c r="E141" s="84"/>
      <c r="I141" s="73"/>
      <c r="J141" s="73"/>
      <c r="K141" s="73"/>
    </row>
    <row r="142">
      <c r="D142" s="84"/>
      <c r="E142" s="84"/>
      <c r="I142" s="73"/>
      <c r="J142" s="73"/>
      <c r="K142" s="73"/>
    </row>
    <row r="143">
      <c r="D143" s="84"/>
      <c r="E143" s="84"/>
      <c r="I143" s="73"/>
      <c r="J143" s="73"/>
      <c r="K143" s="73"/>
    </row>
    <row r="144">
      <c r="D144" s="84"/>
      <c r="E144" s="84"/>
      <c r="I144" s="73"/>
      <c r="J144" s="73"/>
      <c r="K144" s="73"/>
    </row>
    <row r="145">
      <c r="D145" s="84"/>
      <c r="E145" s="84"/>
      <c r="I145" s="73"/>
      <c r="J145" s="73"/>
      <c r="K145" s="73"/>
    </row>
    <row r="146">
      <c r="D146" s="84"/>
      <c r="E146" s="84"/>
      <c r="I146" s="73"/>
      <c r="J146" s="73"/>
      <c r="K146" s="73"/>
    </row>
    <row r="147">
      <c r="D147" s="84"/>
      <c r="E147" s="84"/>
      <c r="I147" s="73"/>
      <c r="J147" s="73"/>
      <c r="K147" s="73"/>
    </row>
    <row r="148">
      <c r="D148" s="84"/>
      <c r="E148" s="84"/>
      <c r="I148" s="73"/>
      <c r="J148" s="73"/>
      <c r="K148" s="73"/>
    </row>
    <row r="149">
      <c r="D149" s="84"/>
      <c r="E149" s="84"/>
      <c r="I149" s="73"/>
      <c r="J149" s="73"/>
      <c r="K149" s="73"/>
    </row>
    <row r="150">
      <c r="D150" s="84"/>
      <c r="E150" s="84"/>
      <c r="I150" s="73"/>
      <c r="J150" s="73"/>
      <c r="K150" s="73"/>
    </row>
    <row r="151">
      <c r="D151" s="84"/>
      <c r="E151" s="84"/>
      <c r="I151" s="73"/>
      <c r="J151" s="73"/>
      <c r="K151" s="73"/>
    </row>
    <row r="152">
      <c r="D152" s="84"/>
      <c r="E152" s="84"/>
      <c r="I152" s="73"/>
      <c r="J152" s="73"/>
      <c r="K152" s="73"/>
    </row>
    <row r="153">
      <c r="D153" s="84"/>
      <c r="E153" s="84"/>
      <c r="I153" s="73"/>
      <c r="J153" s="73"/>
      <c r="K153" s="73"/>
    </row>
    <row r="154">
      <c r="D154" s="84"/>
      <c r="E154" s="84"/>
      <c r="I154" s="73"/>
      <c r="J154" s="73"/>
      <c r="K154" s="73"/>
    </row>
    <row r="155">
      <c r="D155" s="84"/>
      <c r="E155" s="84"/>
      <c r="I155" s="73"/>
      <c r="J155" s="73"/>
      <c r="K155" s="73"/>
    </row>
    <row r="156">
      <c r="D156" s="84"/>
      <c r="E156" s="84"/>
      <c r="I156" s="73"/>
      <c r="J156" s="73"/>
      <c r="K156" s="73"/>
    </row>
    <row r="157">
      <c r="D157" s="84"/>
      <c r="E157" s="84"/>
      <c r="I157" s="73"/>
      <c r="J157" s="73"/>
      <c r="K157" s="73"/>
    </row>
    <row r="158">
      <c r="D158" s="84"/>
      <c r="E158" s="84"/>
      <c r="I158" s="73"/>
      <c r="J158" s="73"/>
      <c r="K158" s="73"/>
    </row>
    <row r="159">
      <c r="D159" s="84"/>
      <c r="E159" s="84"/>
      <c r="I159" s="73"/>
      <c r="J159" s="73"/>
      <c r="K159" s="73"/>
    </row>
    <row r="160">
      <c r="D160" s="84"/>
      <c r="E160" s="84"/>
      <c r="I160" s="73"/>
      <c r="J160" s="73"/>
      <c r="K160" s="73"/>
    </row>
    <row r="161">
      <c r="D161" s="84"/>
      <c r="E161" s="84"/>
      <c r="I161" s="73"/>
      <c r="J161" s="73"/>
      <c r="K161" s="73"/>
    </row>
    <row r="162">
      <c r="D162" s="84"/>
      <c r="E162" s="84"/>
      <c r="I162" s="73"/>
      <c r="J162" s="73"/>
      <c r="K162" s="73"/>
    </row>
    <row r="163">
      <c r="D163" s="84"/>
      <c r="E163" s="84"/>
      <c r="I163" s="73"/>
      <c r="J163" s="73"/>
      <c r="K163" s="73"/>
    </row>
    <row r="164">
      <c r="D164" s="84"/>
      <c r="E164" s="84"/>
      <c r="I164" s="73"/>
      <c r="J164" s="73"/>
      <c r="K164" s="73"/>
    </row>
    <row r="165">
      <c r="D165" s="84"/>
      <c r="E165" s="84"/>
      <c r="I165" s="73"/>
      <c r="J165" s="73"/>
      <c r="K165" s="73"/>
    </row>
    <row r="166">
      <c r="D166" s="84"/>
      <c r="E166" s="84"/>
      <c r="I166" s="73"/>
      <c r="J166" s="73"/>
      <c r="K166" s="73"/>
    </row>
    <row r="167">
      <c r="D167" s="84"/>
      <c r="E167" s="84"/>
      <c r="I167" s="73"/>
      <c r="J167" s="73"/>
      <c r="K167" s="73"/>
    </row>
    <row r="168">
      <c r="D168" s="84"/>
      <c r="E168" s="84"/>
      <c r="I168" s="73"/>
      <c r="J168" s="73"/>
      <c r="K168" s="73"/>
    </row>
    <row r="169">
      <c r="D169" s="84"/>
      <c r="E169" s="84"/>
      <c r="I169" s="73"/>
      <c r="J169" s="73"/>
      <c r="K169" s="73"/>
    </row>
    <row r="170">
      <c r="D170" s="84"/>
      <c r="E170" s="84"/>
      <c r="I170" s="73"/>
      <c r="J170" s="73"/>
      <c r="K170" s="73"/>
    </row>
    <row r="171">
      <c r="D171" s="84"/>
      <c r="E171" s="84"/>
      <c r="I171" s="73"/>
      <c r="J171" s="73"/>
      <c r="K171" s="73"/>
    </row>
    <row r="172">
      <c r="D172" s="84"/>
      <c r="E172" s="84"/>
      <c r="I172" s="73"/>
      <c r="J172" s="73"/>
      <c r="K172" s="73"/>
    </row>
    <row r="173">
      <c r="D173" s="84"/>
      <c r="E173" s="84"/>
      <c r="I173" s="73"/>
      <c r="J173" s="73"/>
      <c r="K173" s="73"/>
    </row>
    <row r="174">
      <c r="D174" s="84"/>
      <c r="E174" s="84"/>
      <c r="I174" s="73"/>
      <c r="J174" s="73"/>
      <c r="K174" s="73"/>
    </row>
    <row r="175">
      <c r="D175" s="84"/>
      <c r="E175" s="84"/>
      <c r="I175" s="73"/>
      <c r="J175" s="73"/>
      <c r="K175" s="73"/>
    </row>
    <row r="176">
      <c r="D176" s="84"/>
      <c r="E176" s="84"/>
      <c r="I176" s="73"/>
      <c r="J176" s="73"/>
      <c r="K176" s="73"/>
    </row>
    <row r="177">
      <c r="D177" s="84"/>
      <c r="E177" s="84"/>
      <c r="I177" s="73"/>
      <c r="J177" s="73"/>
      <c r="K177" s="73"/>
    </row>
    <row r="178">
      <c r="D178" s="84"/>
      <c r="E178" s="84"/>
      <c r="I178" s="73"/>
      <c r="J178" s="73"/>
      <c r="K178" s="73"/>
    </row>
    <row r="179">
      <c r="D179" s="84"/>
      <c r="E179" s="84"/>
      <c r="I179" s="73"/>
      <c r="J179" s="73"/>
      <c r="K179" s="73"/>
    </row>
    <row r="180">
      <c r="D180" s="84"/>
      <c r="E180" s="84"/>
      <c r="I180" s="73"/>
      <c r="J180" s="73"/>
      <c r="K180" s="73"/>
    </row>
    <row r="181">
      <c r="D181" s="84"/>
      <c r="E181" s="84"/>
      <c r="I181" s="73"/>
      <c r="J181" s="73"/>
      <c r="K181" s="73"/>
    </row>
    <row r="182">
      <c r="D182" s="84"/>
      <c r="E182" s="84"/>
      <c r="I182" s="73"/>
      <c r="J182" s="73"/>
      <c r="K182" s="73"/>
    </row>
    <row r="183">
      <c r="D183" s="84"/>
      <c r="E183" s="84"/>
      <c r="I183" s="73"/>
      <c r="J183" s="73"/>
      <c r="K183" s="73"/>
    </row>
    <row r="184">
      <c r="D184" s="84"/>
      <c r="E184" s="84"/>
      <c r="I184" s="73"/>
      <c r="J184" s="73"/>
      <c r="K184" s="73"/>
    </row>
    <row r="185">
      <c r="D185" s="84"/>
      <c r="E185" s="84"/>
      <c r="I185" s="73"/>
      <c r="J185" s="73"/>
      <c r="K185" s="73"/>
    </row>
    <row r="186">
      <c r="D186" s="84"/>
      <c r="E186" s="84"/>
      <c r="I186" s="73"/>
      <c r="J186" s="73"/>
      <c r="K186" s="73"/>
    </row>
    <row r="187">
      <c r="D187" s="84"/>
      <c r="E187" s="84"/>
      <c r="I187" s="73"/>
      <c r="J187" s="73"/>
      <c r="K187" s="73"/>
    </row>
    <row r="188">
      <c r="D188" s="84"/>
      <c r="E188" s="84"/>
      <c r="I188" s="73"/>
      <c r="J188" s="73"/>
      <c r="K188" s="73"/>
    </row>
    <row r="189">
      <c r="D189" s="84"/>
      <c r="E189" s="84"/>
      <c r="I189" s="73"/>
      <c r="J189" s="73"/>
      <c r="K189" s="73"/>
    </row>
    <row r="190">
      <c r="D190" s="84"/>
      <c r="E190" s="84"/>
      <c r="I190" s="73"/>
      <c r="J190" s="73"/>
      <c r="K190" s="73"/>
    </row>
    <row r="191">
      <c r="D191" s="84"/>
      <c r="E191" s="84"/>
      <c r="I191" s="73"/>
      <c r="J191" s="73"/>
      <c r="K191" s="73"/>
    </row>
    <row r="192">
      <c r="D192" s="84"/>
      <c r="E192" s="84"/>
      <c r="I192" s="73"/>
      <c r="J192" s="73"/>
      <c r="K192" s="73"/>
    </row>
    <row r="193">
      <c r="D193" s="84"/>
      <c r="E193" s="84"/>
      <c r="I193" s="73"/>
      <c r="J193" s="73"/>
      <c r="K193" s="73"/>
    </row>
    <row r="194">
      <c r="D194" s="84"/>
      <c r="E194" s="84"/>
      <c r="I194" s="73"/>
      <c r="J194" s="73"/>
      <c r="K194" s="73"/>
    </row>
    <row r="195">
      <c r="D195" s="84"/>
      <c r="E195" s="84"/>
      <c r="I195" s="73"/>
      <c r="J195" s="73"/>
      <c r="K195" s="73"/>
    </row>
    <row r="196">
      <c r="D196" s="84"/>
      <c r="E196" s="84"/>
      <c r="I196" s="73"/>
      <c r="J196" s="73"/>
      <c r="K196" s="73"/>
    </row>
    <row r="197">
      <c r="D197" s="84"/>
      <c r="E197" s="84"/>
      <c r="I197" s="73"/>
      <c r="J197" s="73"/>
      <c r="K197" s="73"/>
    </row>
    <row r="198">
      <c r="D198" s="84"/>
      <c r="E198" s="84"/>
      <c r="I198" s="73"/>
      <c r="J198" s="73"/>
      <c r="K198" s="73"/>
    </row>
    <row r="199">
      <c r="D199" s="84"/>
      <c r="E199" s="84"/>
      <c r="I199" s="73"/>
      <c r="J199" s="73"/>
      <c r="K199" s="73"/>
    </row>
    <row r="200">
      <c r="D200" s="84"/>
      <c r="E200" s="84"/>
      <c r="I200" s="73"/>
      <c r="J200" s="73"/>
      <c r="K200" s="73"/>
    </row>
    <row r="201">
      <c r="D201" s="84"/>
      <c r="E201" s="84"/>
      <c r="I201" s="73"/>
      <c r="J201" s="73"/>
      <c r="K201" s="73"/>
    </row>
    <row r="202">
      <c r="D202" s="84"/>
      <c r="E202" s="84"/>
      <c r="I202" s="73"/>
      <c r="J202" s="73"/>
      <c r="K202" s="73"/>
    </row>
    <row r="203">
      <c r="D203" s="84"/>
      <c r="E203" s="84"/>
      <c r="I203" s="73"/>
      <c r="J203" s="73"/>
      <c r="K203" s="73"/>
    </row>
    <row r="204">
      <c r="D204" s="84"/>
      <c r="E204" s="84"/>
      <c r="I204" s="73"/>
      <c r="J204" s="73"/>
      <c r="K204" s="73"/>
    </row>
    <row r="205">
      <c r="D205" s="84"/>
      <c r="E205" s="84"/>
      <c r="I205" s="73"/>
      <c r="J205" s="73"/>
      <c r="K205" s="73"/>
    </row>
    <row r="206">
      <c r="D206" s="84"/>
      <c r="E206" s="84"/>
      <c r="I206" s="73"/>
      <c r="J206" s="73"/>
      <c r="K206" s="73"/>
    </row>
    <row r="207">
      <c r="D207" s="84"/>
      <c r="E207" s="84"/>
      <c r="I207" s="73"/>
      <c r="J207" s="73"/>
      <c r="K207" s="73"/>
    </row>
    <row r="208">
      <c r="D208" s="84"/>
      <c r="E208" s="84"/>
      <c r="I208" s="73"/>
      <c r="J208" s="73"/>
      <c r="K208" s="73"/>
    </row>
    <row r="209">
      <c r="D209" s="84"/>
      <c r="E209" s="84"/>
      <c r="I209" s="73"/>
      <c r="J209" s="73"/>
      <c r="K209" s="73"/>
    </row>
    <row r="210">
      <c r="D210" s="84"/>
      <c r="E210" s="84"/>
      <c r="I210" s="73"/>
      <c r="J210" s="73"/>
      <c r="K210" s="73"/>
    </row>
    <row r="211">
      <c r="D211" s="84"/>
      <c r="E211" s="84"/>
      <c r="I211" s="73"/>
      <c r="J211" s="73"/>
      <c r="K211" s="73"/>
    </row>
    <row r="212">
      <c r="D212" s="84"/>
      <c r="E212" s="84"/>
      <c r="I212" s="73"/>
      <c r="J212" s="73"/>
      <c r="K212" s="73"/>
    </row>
    <row r="213">
      <c r="D213" s="84"/>
      <c r="E213" s="84"/>
      <c r="I213" s="73"/>
      <c r="J213" s="73"/>
      <c r="K213" s="73"/>
    </row>
    <row r="214">
      <c r="D214" s="84"/>
      <c r="E214" s="84"/>
      <c r="I214" s="73"/>
      <c r="J214" s="73"/>
      <c r="K214" s="73"/>
    </row>
    <row r="215">
      <c r="D215" s="84"/>
      <c r="E215" s="84"/>
      <c r="I215" s="73"/>
      <c r="J215" s="73"/>
      <c r="K215" s="73"/>
    </row>
    <row r="216">
      <c r="D216" s="84"/>
      <c r="E216" s="84"/>
      <c r="I216" s="73"/>
      <c r="J216" s="73"/>
      <c r="K216" s="73"/>
    </row>
    <row r="217">
      <c r="D217" s="84"/>
      <c r="E217" s="84"/>
      <c r="I217" s="73"/>
      <c r="J217" s="73"/>
      <c r="K217" s="73"/>
    </row>
    <row r="218">
      <c r="D218" s="84"/>
      <c r="E218" s="84"/>
      <c r="I218" s="73"/>
      <c r="J218" s="73"/>
      <c r="K218" s="73"/>
    </row>
    <row r="219">
      <c r="D219" s="84"/>
      <c r="E219" s="84"/>
      <c r="I219" s="73"/>
      <c r="J219" s="73"/>
      <c r="K219" s="73"/>
    </row>
    <row r="220">
      <c r="D220" s="84"/>
      <c r="E220" s="84"/>
      <c r="I220" s="73"/>
      <c r="J220" s="73"/>
      <c r="K220" s="73"/>
    </row>
    <row r="221">
      <c r="D221" s="84"/>
      <c r="E221" s="84"/>
      <c r="I221" s="73"/>
      <c r="J221" s="73"/>
      <c r="K221" s="73"/>
    </row>
    <row r="222">
      <c r="D222" s="84"/>
      <c r="E222" s="84"/>
      <c r="I222" s="73"/>
      <c r="J222" s="73"/>
      <c r="K222" s="73"/>
    </row>
    <row r="223">
      <c r="D223" s="84"/>
      <c r="E223" s="84"/>
      <c r="I223" s="73"/>
      <c r="J223" s="73"/>
      <c r="K223" s="73"/>
    </row>
    <row r="224">
      <c r="D224" s="84"/>
      <c r="E224" s="84"/>
      <c r="I224" s="73"/>
      <c r="J224" s="73"/>
      <c r="K224" s="73"/>
    </row>
    <row r="225">
      <c r="D225" s="84"/>
      <c r="E225" s="84"/>
      <c r="I225" s="73"/>
      <c r="J225" s="73"/>
      <c r="K225" s="73"/>
    </row>
    <row r="226">
      <c r="D226" s="84"/>
      <c r="E226" s="84"/>
      <c r="I226" s="73"/>
      <c r="J226" s="73"/>
      <c r="K226" s="73"/>
    </row>
    <row r="227">
      <c r="D227" s="84"/>
      <c r="E227" s="84"/>
      <c r="I227" s="73"/>
      <c r="J227" s="73"/>
      <c r="K227" s="73"/>
    </row>
    <row r="228">
      <c r="D228" s="84"/>
      <c r="E228" s="84"/>
      <c r="I228" s="73"/>
      <c r="J228" s="73"/>
      <c r="K228" s="73"/>
    </row>
    <row r="229">
      <c r="D229" s="84"/>
      <c r="E229" s="84"/>
      <c r="I229" s="73"/>
      <c r="J229" s="73"/>
      <c r="K229" s="73"/>
    </row>
    <row r="230">
      <c r="D230" s="84"/>
      <c r="E230" s="84"/>
      <c r="I230" s="73"/>
      <c r="J230" s="73"/>
      <c r="K230" s="73"/>
    </row>
    <row r="231">
      <c r="D231" s="84"/>
      <c r="E231" s="84"/>
      <c r="I231" s="73"/>
      <c r="J231" s="73"/>
      <c r="K231" s="73"/>
    </row>
    <row r="232">
      <c r="D232" s="84"/>
      <c r="E232" s="84"/>
      <c r="I232" s="73"/>
      <c r="J232" s="73"/>
      <c r="K232" s="73"/>
    </row>
    <row r="233">
      <c r="D233" s="84"/>
      <c r="E233" s="84"/>
      <c r="I233" s="73"/>
      <c r="J233" s="73"/>
      <c r="K233" s="73"/>
    </row>
    <row r="234">
      <c r="D234" s="84"/>
      <c r="E234" s="84"/>
      <c r="I234" s="73"/>
      <c r="J234" s="73"/>
      <c r="K234" s="73"/>
    </row>
    <row r="235">
      <c r="D235" s="84"/>
      <c r="E235" s="84"/>
      <c r="I235" s="73"/>
      <c r="J235" s="73"/>
      <c r="K235" s="73"/>
    </row>
    <row r="236">
      <c r="D236" s="84"/>
      <c r="E236" s="84"/>
      <c r="I236" s="73"/>
      <c r="J236" s="73"/>
      <c r="K236" s="73"/>
    </row>
    <row r="237">
      <c r="D237" s="84"/>
      <c r="E237" s="84"/>
      <c r="I237" s="73"/>
      <c r="J237" s="73"/>
      <c r="K237" s="73"/>
    </row>
    <row r="238">
      <c r="D238" s="84"/>
      <c r="E238" s="84"/>
      <c r="I238" s="73"/>
      <c r="J238" s="73"/>
      <c r="K238" s="73"/>
    </row>
    <row r="239">
      <c r="D239" s="84"/>
      <c r="E239" s="84"/>
      <c r="I239" s="73"/>
      <c r="J239" s="73"/>
      <c r="K239" s="73"/>
    </row>
    <row r="240">
      <c r="D240" s="84"/>
      <c r="E240" s="84"/>
      <c r="I240" s="73"/>
      <c r="J240" s="73"/>
      <c r="K240" s="73"/>
    </row>
    <row r="241">
      <c r="D241" s="84"/>
      <c r="E241" s="84"/>
      <c r="I241" s="73"/>
      <c r="J241" s="73"/>
      <c r="K241" s="73"/>
    </row>
    <row r="242">
      <c r="D242" s="84"/>
      <c r="E242" s="84"/>
      <c r="I242" s="73"/>
      <c r="J242" s="73"/>
      <c r="K242" s="73"/>
    </row>
    <row r="243">
      <c r="D243" s="84"/>
      <c r="E243" s="84"/>
      <c r="I243" s="73"/>
      <c r="J243" s="73"/>
      <c r="K243" s="73"/>
    </row>
    <row r="244">
      <c r="D244" s="84"/>
      <c r="E244" s="84"/>
      <c r="I244" s="73"/>
      <c r="J244" s="73"/>
      <c r="K244" s="73"/>
    </row>
    <row r="245">
      <c r="D245" s="84"/>
      <c r="E245" s="84"/>
      <c r="I245" s="73"/>
      <c r="J245" s="73"/>
      <c r="K245" s="73"/>
    </row>
    <row r="246">
      <c r="D246" s="84"/>
      <c r="E246" s="84"/>
      <c r="I246" s="73"/>
      <c r="J246" s="73"/>
      <c r="K246" s="73"/>
    </row>
    <row r="247">
      <c r="D247" s="84"/>
      <c r="E247" s="84"/>
      <c r="I247" s="73"/>
      <c r="J247" s="73"/>
      <c r="K247" s="73"/>
    </row>
    <row r="248">
      <c r="D248" s="84"/>
      <c r="E248" s="84"/>
      <c r="I248" s="73"/>
      <c r="J248" s="73"/>
      <c r="K248" s="73"/>
    </row>
    <row r="249">
      <c r="D249" s="84"/>
      <c r="E249" s="84"/>
      <c r="I249" s="73"/>
      <c r="J249" s="73"/>
      <c r="K249" s="73"/>
    </row>
    <row r="250">
      <c r="D250" s="84"/>
      <c r="E250" s="84"/>
      <c r="I250" s="73"/>
      <c r="J250" s="73"/>
      <c r="K250" s="73"/>
    </row>
    <row r="251">
      <c r="D251" s="84"/>
      <c r="E251" s="84"/>
      <c r="I251" s="73"/>
      <c r="J251" s="73"/>
      <c r="K251" s="73"/>
    </row>
    <row r="252">
      <c r="D252" s="84"/>
      <c r="E252" s="84"/>
      <c r="I252" s="73"/>
      <c r="J252" s="73"/>
      <c r="K252" s="73"/>
    </row>
    <row r="253">
      <c r="D253" s="84"/>
      <c r="E253" s="84"/>
      <c r="I253" s="73"/>
      <c r="J253" s="73"/>
      <c r="K253" s="73"/>
    </row>
    <row r="254">
      <c r="D254" s="84"/>
      <c r="E254" s="84"/>
      <c r="I254" s="73"/>
      <c r="J254" s="73"/>
      <c r="K254" s="73"/>
    </row>
    <row r="255">
      <c r="D255" s="84"/>
      <c r="E255" s="84"/>
      <c r="I255" s="73"/>
      <c r="J255" s="73"/>
      <c r="K255" s="73"/>
    </row>
    <row r="256">
      <c r="D256" s="84"/>
      <c r="E256" s="84"/>
      <c r="I256" s="73"/>
      <c r="J256" s="73"/>
      <c r="K256" s="73"/>
    </row>
    <row r="257">
      <c r="D257" s="84"/>
      <c r="E257" s="84"/>
      <c r="I257" s="73"/>
      <c r="J257" s="73"/>
      <c r="K257" s="73"/>
    </row>
    <row r="258">
      <c r="D258" s="84"/>
      <c r="E258" s="84"/>
      <c r="I258" s="73"/>
      <c r="J258" s="73"/>
      <c r="K258" s="73"/>
    </row>
    <row r="259">
      <c r="D259" s="84"/>
      <c r="E259" s="84"/>
      <c r="I259" s="73"/>
      <c r="J259" s="73"/>
      <c r="K259" s="73"/>
    </row>
    <row r="260">
      <c r="D260" s="84"/>
      <c r="E260" s="84"/>
      <c r="I260" s="73"/>
      <c r="J260" s="73"/>
      <c r="K260" s="73"/>
    </row>
    <row r="261">
      <c r="D261" s="84"/>
      <c r="E261" s="84"/>
      <c r="I261" s="73"/>
      <c r="J261" s="73"/>
      <c r="K261" s="73"/>
    </row>
    <row r="262">
      <c r="D262" s="84"/>
      <c r="E262" s="84"/>
      <c r="I262" s="73"/>
      <c r="J262" s="73"/>
      <c r="K262" s="73"/>
    </row>
    <row r="263">
      <c r="D263" s="84"/>
      <c r="E263" s="84"/>
      <c r="I263" s="73"/>
      <c r="J263" s="73"/>
      <c r="K263" s="73"/>
    </row>
    <row r="264">
      <c r="D264" s="84"/>
      <c r="E264" s="84"/>
      <c r="I264" s="73"/>
      <c r="J264" s="73"/>
      <c r="K264" s="73"/>
    </row>
    <row r="265">
      <c r="D265" s="84"/>
      <c r="E265" s="84"/>
      <c r="I265" s="73"/>
      <c r="J265" s="73"/>
      <c r="K265" s="73"/>
    </row>
    <row r="266">
      <c r="D266" s="84"/>
      <c r="E266" s="84"/>
      <c r="I266" s="73"/>
      <c r="J266" s="73"/>
      <c r="K266" s="73"/>
    </row>
    <row r="267">
      <c r="D267" s="84"/>
      <c r="E267" s="84"/>
      <c r="I267" s="73"/>
      <c r="J267" s="73"/>
      <c r="K267" s="73"/>
    </row>
    <row r="268">
      <c r="D268" s="84"/>
      <c r="E268" s="84"/>
      <c r="I268" s="73"/>
      <c r="J268" s="73"/>
      <c r="K268" s="73"/>
    </row>
    <row r="269">
      <c r="D269" s="84"/>
      <c r="E269" s="84"/>
      <c r="I269" s="73"/>
      <c r="J269" s="73"/>
      <c r="K269" s="73"/>
    </row>
    <row r="270">
      <c r="D270" s="84"/>
      <c r="E270" s="84"/>
      <c r="I270" s="73"/>
      <c r="J270" s="73"/>
      <c r="K270" s="73"/>
    </row>
    <row r="271">
      <c r="D271" s="84"/>
      <c r="E271" s="84"/>
      <c r="I271" s="73"/>
      <c r="J271" s="73"/>
      <c r="K271" s="73"/>
    </row>
    <row r="272">
      <c r="D272" s="84"/>
      <c r="E272" s="84"/>
      <c r="I272" s="73"/>
      <c r="J272" s="73"/>
      <c r="K272" s="73"/>
    </row>
    <row r="273">
      <c r="D273" s="84"/>
      <c r="E273" s="84"/>
      <c r="I273" s="73"/>
      <c r="J273" s="73"/>
      <c r="K273" s="73"/>
    </row>
    <row r="274">
      <c r="D274" s="84"/>
      <c r="E274" s="84"/>
      <c r="I274" s="73"/>
      <c r="J274" s="73"/>
      <c r="K274" s="73"/>
    </row>
    <row r="275">
      <c r="D275" s="84"/>
      <c r="E275" s="84"/>
      <c r="I275" s="73"/>
      <c r="J275" s="73"/>
      <c r="K275" s="73"/>
    </row>
    <row r="276">
      <c r="D276" s="84"/>
      <c r="E276" s="84"/>
      <c r="I276" s="73"/>
      <c r="J276" s="73"/>
      <c r="K276" s="73"/>
    </row>
    <row r="277">
      <c r="D277" s="84"/>
      <c r="E277" s="84"/>
      <c r="I277" s="73"/>
      <c r="J277" s="73"/>
      <c r="K277" s="73"/>
    </row>
    <row r="278">
      <c r="D278" s="84"/>
      <c r="E278" s="84"/>
      <c r="I278" s="73"/>
      <c r="J278" s="73"/>
      <c r="K278" s="73"/>
    </row>
    <row r="279">
      <c r="D279" s="84"/>
      <c r="E279" s="84"/>
      <c r="I279" s="73"/>
      <c r="J279" s="73"/>
      <c r="K279" s="73"/>
    </row>
    <row r="280">
      <c r="D280" s="84"/>
      <c r="E280" s="84"/>
      <c r="I280" s="73"/>
      <c r="J280" s="73"/>
      <c r="K280" s="73"/>
    </row>
    <row r="281">
      <c r="D281" s="84"/>
      <c r="E281" s="84"/>
      <c r="I281" s="73"/>
      <c r="J281" s="73"/>
      <c r="K281" s="73"/>
    </row>
    <row r="282">
      <c r="D282" s="84"/>
      <c r="E282" s="84"/>
      <c r="I282" s="73"/>
      <c r="J282" s="73"/>
      <c r="K282" s="73"/>
    </row>
    <row r="283">
      <c r="D283" s="84"/>
      <c r="E283" s="84"/>
      <c r="I283" s="73"/>
      <c r="J283" s="73"/>
      <c r="K283" s="73"/>
    </row>
    <row r="284">
      <c r="D284" s="84"/>
      <c r="E284" s="84"/>
      <c r="I284" s="73"/>
      <c r="J284" s="73"/>
      <c r="K284" s="73"/>
    </row>
    <row r="285">
      <c r="D285" s="84"/>
      <c r="E285" s="84"/>
      <c r="I285" s="73"/>
      <c r="J285" s="73"/>
      <c r="K285" s="73"/>
    </row>
    <row r="286">
      <c r="D286" s="84"/>
      <c r="E286" s="84"/>
      <c r="I286" s="73"/>
      <c r="J286" s="73"/>
      <c r="K286" s="73"/>
    </row>
    <row r="287">
      <c r="D287" s="84"/>
      <c r="E287" s="84"/>
      <c r="I287" s="73"/>
      <c r="J287" s="73"/>
      <c r="K287" s="73"/>
    </row>
    <row r="288">
      <c r="D288" s="84"/>
      <c r="E288" s="84"/>
      <c r="I288" s="73"/>
      <c r="J288" s="73"/>
      <c r="K288" s="73"/>
    </row>
    <row r="289">
      <c r="D289" s="84"/>
      <c r="E289" s="84"/>
      <c r="I289" s="73"/>
      <c r="J289" s="73"/>
      <c r="K289" s="73"/>
    </row>
    <row r="290">
      <c r="D290" s="84"/>
      <c r="E290" s="84"/>
      <c r="I290" s="73"/>
      <c r="J290" s="73"/>
      <c r="K290" s="73"/>
    </row>
    <row r="291">
      <c r="D291" s="84"/>
      <c r="E291" s="84"/>
      <c r="I291" s="73"/>
      <c r="J291" s="73"/>
      <c r="K291" s="73"/>
    </row>
    <row r="292">
      <c r="D292" s="84"/>
      <c r="E292" s="84"/>
      <c r="I292" s="73"/>
      <c r="J292" s="73"/>
      <c r="K292" s="73"/>
    </row>
    <row r="293">
      <c r="D293" s="84"/>
      <c r="E293" s="84"/>
      <c r="I293" s="73"/>
      <c r="J293" s="73"/>
      <c r="K293" s="73"/>
    </row>
    <row r="294">
      <c r="D294" s="84"/>
      <c r="E294" s="84"/>
      <c r="I294" s="73"/>
      <c r="J294" s="73"/>
      <c r="K294" s="73"/>
    </row>
    <row r="295">
      <c r="D295" s="84"/>
      <c r="E295" s="84"/>
      <c r="I295" s="73"/>
      <c r="J295" s="73"/>
      <c r="K295" s="73"/>
    </row>
    <row r="296">
      <c r="D296" s="84"/>
      <c r="E296" s="84"/>
      <c r="I296" s="73"/>
      <c r="J296" s="73"/>
      <c r="K296" s="73"/>
    </row>
    <row r="297">
      <c r="D297" s="84"/>
      <c r="E297" s="84"/>
      <c r="I297" s="73"/>
      <c r="J297" s="73"/>
      <c r="K297" s="73"/>
    </row>
    <row r="298">
      <c r="D298" s="84"/>
      <c r="E298" s="84"/>
      <c r="I298" s="73"/>
      <c r="J298" s="73"/>
      <c r="K298" s="73"/>
    </row>
    <row r="299">
      <c r="D299" s="84"/>
      <c r="E299" s="84"/>
      <c r="I299" s="73"/>
      <c r="J299" s="73"/>
      <c r="K299" s="73"/>
    </row>
    <row r="300">
      <c r="D300" s="84"/>
      <c r="E300" s="84"/>
      <c r="I300" s="73"/>
      <c r="J300" s="73"/>
      <c r="K300" s="73"/>
    </row>
    <row r="301">
      <c r="D301" s="84"/>
      <c r="E301" s="84"/>
      <c r="I301" s="73"/>
      <c r="J301" s="73"/>
      <c r="K301" s="73"/>
    </row>
    <row r="302">
      <c r="D302" s="84"/>
      <c r="E302" s="84"/>
      <c r="I302" s="73"/>
      <c r="J302" s="73"/>
      <c r="K302" s="73"/>
    </row>
    <row r="303">
      <c r="D303" s="84"/>
      <c r="E303" s="84"/>
      <c r="I303" s="73"/>
      <c r="J303" s="73"/>
      <c r="K303" s="73"/>
    </row>
    <row r="304">
      <c r="D304" s="84"/>
      <c r="E304" s="84"/>
      <c r="I304" s="73"/>
      <c r="J304" s="73"/>
      <c r="K304" s="73"/>
    </row>
    <row r="305">
      <c r="D305" s="84"/>
      <c r="E305" s="84"/>
      <c r="I305" s="73"/>
      <c r="J305" s="73"/>
      <c r="K305" s="73"/>
    </row>
    <row r="306">
      <c r="D306" s="84"/>
      <c r="E306" s="84"/>
      <c r="I306" s="73"/>
      <c r="J306" s="73"/>
      <c r="K306" s="73"/>
    </row>
    <row r="307">
      <c r="D307" s="84"/>
      <c r="E307" s="84"/>
      <c r="I307" s="73"/>
      <c r="J307" s="73"/>
      <c r="K307" s="73"/>
    </row>
    <row r="308">
      <c r="D308" s="84"/>
      <c r="E308" s="84"/>
      <c r="I308" s="73"/>
      <c r="J308" s="73"/>
      <c r="K308" s="73"/>
    </row>
    <row r="309">
      <c r="D309" s="84"/>
      <c r="E309" s="84"/>
      <c r="I309" s="73"/>
      <c r="J309" s="73"/>
      <c r="K309" s="73"/>
    </row>
    <row r="310">
      <c r="D310" s="84"/>
      <c r="E310" s="84"/>
      <c r="I310" s="73"/>
      <c r="J310" s="73"/>
      <c r="K310" s="73"/>
    </row>
    <row r="311">
      <c r="D311" s="84"/>
      <c r="E311" s="84"/>
      <c r="I311" s="73"/>
      <c r="J311" s="73"/>
      <c r="K311" s="73"/>
    </row>
    <row r="312">
      <c r="D312" s="84"/>
      <c r="E312" s="84"/>
      <c r="I312" s="73"/>
      <c r="J312" s="73"/>
      <c r="K312" s="73"/>
    </row>
    <row r="313">
      <c r="D313" s="84"/>
      <c r="E313" s="84"/>
      <c r="I313" s="73"/>
      <c r="J313" s="73"/>
      <c r="K313" s="73"/>
    </row>
    <row r="314">
      <c r="D314" s="84"/>
      <c r="E314" s="84"/>
      <c r="I314" s="73"/>
      <c r="J314" s="73"/>
      <c r="K314" s="73"/>
    </row>
    <row r="315">
      <c r="D315" s="84"/>
      <c r="E315" s="84"/>
      <c r="I315" s="73"/>
      <c r="J315" s="73"/>
      <c r="K315" s="73"/>
    </row>
    <row r="316">
      <c r="D316" s="84"/>
      <c r="E316" s="84"/>
      <c r="I316" s="73"/>
      <c r="J316" s="73"/>
      <c r="K316" s="73"/>
    </row>
    <row r="317">
      <c r="D317" s="84"/>
      <c r="E317" s="84"/>
      <c r="I317" s="73"/>
      <c r="J317" s="73"/>
      <c r="K317" s="73"/>
    </row>
    <row r="318">
      <c r="D318" s="84"/>
      <c r="E318" s="84"/>
      <c r="I318" s="73"/>
      <c r="J318" s="73"/>
      <c r="K318" s="73"/>
    </row>
    <row r="319">
      <c r="D319" s="84"/>
      <c r="E319" s="84"/>
      <c r="I319" s="73"/>
      <c r="J319" s="73"/>
      <c r="K319" s="73"/>
    </row>
    <row r="320">
      <c r="D320" s="84"/>
      <c r="E320" s="84"/>
      <c r="I320" s="73"/>
      <c r="J320" s="73"/>
      <c r="K320" s="73"/>
    </row>
    <row r="321">
      <c r="D321" s="84"/>
      <c r="E321" s="84"/>
      <c r="I321" s="73"/>
      <c r="J321" s="73"/>
      <c r="K321" s="73"/>
    </row>
    <row r="322">
      <c r="D322" s="84"/>
      <c r="E322" s="84"/>
      <c r="I322" s="73"/>
      <c r="J322" s="73"/>
      <c r="K322" s="73"/>
    </row>
    <row r="323">
      <c r="D323" s="84"/>
      <c r="E323" s="84"/>
      <c r="I323" s="73"/>
      <c r="J323" s="73"/>
      <c r="K323" s="73"/>
    </row>
    <row r="324">
      <c r="D324" s="84"/>
      <c r="E324" s="84"/>
      <c r="I324" s="73"/>
      <c r="J324" s="73"/>
      <c r="K324" s="73"/>
    </row>
    <row r="325">
      <c r="D325" s="84"/>
      <c r="E325" s="84"/>
      <c r="I325" s="73"/>
      <c r="J325" s="73"/>
      <c r="K325" s="73"/>
    </row>
    <row r="326">
      <c r="D326" s="84"/>
      <c r="E326" s="84"/>
      <c r="I326" s="73"/>
      <c r="J326" s="73"/>
      <c r="K326" s="73"/>
    </row>
    <row r="327">
      <c r="D327" s="84"/>
      <c r="E327" s="84"/>
      <c r="I327" s="73"/>
      <c r="J327" s="73"/>
      <c r="K327" s="73"/>
    </row>
    <row r="328">
      <c r="D328" s="84"/>
      <c r="E328" s="84"/>
      <c r="I328" s="73"/>
      <c r="J328" s="73"/>
      <c r="K328" s="73"/>
    </row>
    <row r="329">
      <c r="D329" s="84"/>
      <c r="E329" s="84"/>
      <c r="I329" s="73"/>
      <c r="J329" s="73"/>
      <c r="K329" s="73"/>
    </row>
    <row r="330">
      <c r="D330" s="84"/>
      <c r="E330" s="84"/>
      <c r="I330" s="73"/>
      <c r="J330" s="73"/>
      <c r="K330" s="73"/>
    </row>
    <row r="331">
      <c r="D331" s="84"/>
      <c r="E331" s="84"/>
      <c r="I331" s="73"/>
      <c r="J331" s="73"/>
      <c r="K331" s="73"/>
    </row>
    <row r="332">
      <c r="D332" s="84"/>
      <c r="E332" s="84"/>
      <c r="I332" s="73"/>
      <c r="J332" s="73"/>
      <c r="K332" s="73"/>
    </row>
    <row r="333">
      <c r="D333" s="84"/>
      <c r="E333" s="84"/>
      <c r="I333" s="73"/>
      <c r="J333" s="73"/>
      <c r="K333" s="73"/>
    </row>
    <row r="334">
      <c r="D334" s="84"/>
      <c r="E334" s="84"/>
      <c r="I334" s="73"/>
      <c r="J334" s="73"/>
      <c r="K334" s="73"/>
    </row>
    <row r="335">
      <c r="D335" s="84"/>
      <c r="E335" s="84"/>
      <c r="I335" s="73"/>
      <c r="J335" s="73"/>
      <c r="K335" s="73"/>
    </row>
    <row r="336">
      <c r="D336" s="84"/>
      <c r="E336" s="84"/>
      <c r="I336" s="73"/>
      <c r="J336" s="73"/>
      <c r="K336" s="73"/>
    </row>
    <row r="337">
      <c r="D337" s="84"/>
      <c r="E337" s="84"/>
      <c r="I337" s="73"/>
      <c r="J337" s="73"/>
      <c r="K337" s="73"/>
    </row>
    <row r="338">
      <c r="D338" s="84"/>
      <c r="E338" s="84"/>
      <c r="I338" s="73"/>
      <c r="J338" s="73"/>
      <c r="K338" s="73"/>
    </row>
    <row r="339">
      <c r="D339" s="84"/>
      <c r="E339" s="84"/>
      <c r="I339" s="73"/>
      <c r="J339" s="73"/>
      <c r="K339" s="73"/>
    </row>
    <row r="340">
      <c r="D340" s="84"/>
      <c r="E340" s="84"/>
      <c r="I340" s="73"/>
      <c r="J340" s="73"/>
      <c r="K340" s="73"/>
    </row>
    <row r="341">
      <c r="D341" s="84"/>
      <c r="E341" s="84"/>
      <c r="I341" s="73"/>
      <c r="J341" s="73"/>
      <c r="K341" s="73"/>
    </row>
    <row r="342">
      <c r="D342" s="84"/>
      <c r="E342" s="84"/>
      <c r="I342" s="73"/>
      <c r="J342" s="73"/>
      <c r="K342" s="73"/>
    </row>
    <row r="343">
      <c r="D343" s="84"/>
      <c r="E343" s="84"/>
      <c r="I343" s="73"/>
      <c r="J343" s="73"/>
      <c r="K343" s="73"/>
    </row>
    <row r="344">
      <c r="D344" s="84"/>
      <c r="E344" s="84"/>
      <c r="I344" s="73"/>
      <c r="J344" s="73"/>
      <c r="K344" s="73"/>
    </row>
    <row r="345">
      <c r="D345" s="84"/>
      <c r="E345" s="84"/>
      <c r="I345" s="73"/>
      <c r="J345" s="73"/>
      <c r="K345" s="73"/>
    </row>
    <row r="346">
      <c r="D346" s="84"/>
      <c r="E346" s="84"/>
      <c r="I346" s="73"/>
      <c r="J346" s="73"/>
      <c r="K346" s="73"/>
    </row>
    <row r="347">
      <c r="D347" s="84"/>
      <c r="E347" s="84"/>
      <c r="I347" s="73"/>
      <c r="J347" s="73"/>
      <c r="K347" s="73"/>
    </row>
    <row r="348">
      <c r="D348" s="84"/>
      <c r="E348" s="84"/>
      <c r="I348" s="73"/>
      <c r="J348" s="73"/>
      <c r="K348" s="73"/>
    </row>
    <row r="349">
      <c r="D349" s="84"/>
      <c r="E349" s="84"/>
      <c r="I349" s="73"/>
      <c r="J349" s="73"/>
      <c r="K349" s="73"/>
    </row>
    <row r="350">
      <c r="D350" s="84"/>
      <c r="E350" s="84"/>
      <c r="I350" s="73"/>
      <c r="J350" s="73"/>
      <c r="K350" s="73"/>
    </row>
    <row r="351">
      <c r="D351" s="84"/>
      <c r="E351" s="84"/>
      <c r="I351" s="73"/>
      <c r="J351" s="73"/>
      <c r="K351" s="73"/>
    </row>
    <row r="352">
      <c r="D352" s="84"/>
      <c r="E352" s="84"/>
      <c r="I352" s="73"/>
      <c r="J352" s="73"/>
      <c r="K352" s="73"/>
    </row>
    <row r="353">
      <c r="D353" s="84"/>
      <c r="E353" s="84"/>
      <c r="I353" s="73"/>
      <c r="J353" s="73"/>
      <c r="K353" s="73"/>
    </row>
    <row r="354">
      <c r="D354" s="84"/>
      <c r="E354" s="84"/>
      <c r="I354" s="73"/>
      <c r="J354" s="73"/>
      <c r="K354" s="73"/>
    </row>
    <row r="355">
      <c r="D355" s="84"/>
      <c r="E355" s="84"/>
      <c r="I355" s="73"/>
      <c r="J355" s="73"/>
      <c r="K355" s="73"/>
    </row>
    <row r="356">
      <c r="D356" s="84"/>
      <c r="E356" s="84"/>
      <c r="I356" s="73"/>
      <c r="J356" s="73"/>
      <c r="K356" s="73"/>
    </row>
    <row r="357">
      <c r="D357" s="84"/>
      <c r="E357" s="84"/>
      <c r="I357" s="73"/>
      <c r="J357" s="73"/>
      <c r="K357" s="73"/>
    </row>
    <row r="358">
      <c r="D358" s="84"/>
      <c r="E358" s="84"/>
      <c r="I358" s="73"/>
      <c r="J358" s="73"/>
      <c r="K358" s="73"/>
    </row>
    <row r="359">
      <c r="D359" s="84"/>
      <c r="E359" s="84"/>
      <c r="I359" s="73"/>
      <c r="J359" s="73"/>
      <c r="K359" s="73"/>
    </row>
    <row r="360">
      <c r="D360" s="84"/>
      <c r="E360" s="84"/>
      <c r="I360" s="73"/>
      <c r="J360" s="73"/>
      <c r="K360" s="73"/>
    </row>
    <row r="361">
      <c r="D361" s="84"/>
      <c r="E361" s="84"/>
      <c r="I361" s="73"/>
      <c r="J361" s="73"/>
      <c r="K361" s="73"/>
    </row>
    <row r="362">
      <c r="D362" s="84"/>
      <c r="E362" s="84"/>
      <c r="I362" s="73"/>
      <c r="J362" s="73"/>
      <c r="K362" s="73"/>
    </row>
    <row r="363">
      <c r="D363" s="84"/>
      <c r="E363" s="84"/>
      <c r="I363" s="73"/>
      <c r="J363" s="73"/>
      <c r="K363" s="73"/>
    </row>
    <row r="364">
      <c r="D364" s="84"/>
      <c r="E364" s="84"/>
      <c r="I364" s="73"/>
      <c r="J364" s="73"/>
      <c r="K364" s="73"/>
    </row>
    <row r="365">
      <c r="D365" s="84"/>
      <c r="E365" s="84"/>
      <c r="I365" s="73"/>
      <c r="J365" s="73"/>
      <c r="K365" s="73"/>
    </row>
    <row r="366">
      <c r="D366" s="84"/>
      <c r="E366" s="84"/>
      <c r="I366" s="73"/>
      <c r="J366" s="73"/>
      <c r="K366" s="73"/>
    </row>
    <row r="367">
      <c r="D367" s="84"/>
      <c r="E367" s="84"/>
      <c r="I367" s="73"/>
      <c r="J367" s="73"/>
      <c r="K367" s="73"/>
    </row>
    <row r="368">
      <c r="D368" s="84"/>
      <c r="E368" s="84"/>
      <c r="I368" s="73"/>
      <c r="J368" s="73"/>
      <c r="K368" s="73"/>
    </row>
    <row r="369">
      <c r="D369" s="84"/>
      <c r="E369" s="84"/>
      <c r="I369" s="73"/>
      <c r="J369" s="73"/>
      <c r="K369" s="73"/>
    </row>
    <row r="370">
      <c r="D370" s="84"/>
      <c r="E370" s="84"/>
      <c r="I370" s="73"/>
      <c r="J370" s="73"/>
      <c r="K370" s="73"/>
    </row>
    <row r="371">
      <c r="D371" s="84"/>
      <c r="E371" s="84"/>
      <c r="I371" s="73"/>
      <c r="J371" s="73"/>
      <c r="K371" s="73"/>
    </row>
    <row r="372">
      <c r="D372" s="84"/>
      <c r="E372" s="84"/>
      <c r="I372" s="73"/>
      <c r="J372" s="73"/>
      <c r="K372" s="73"/>
    </row>
    <row r="373">
      <c r="D373" s="84"/>
      <c r="E373" s="84"/>
      <c r="I373" s="73"/>
      <c r="J373" s="73"/>
      <c r="K373" s="73"/>
    </row>
    <row r="374">
      <c r="D374" s="84"/>
      <c r="E374" s="84"/>
      <c r="I374" s="73"/>
      <c r="J374" s="73"/>
      <c r="K374" s="73"/>
    </row>
    <row r="375">
      <c r="D375" s="84"/>
      <c r="E375" s="84"/>
      <c r="I375" s="73"/>
      <c r="J375" s="73"/>
      <c r="K375" s="73"/>
    </row>
    <row r="376">
      <c r="D376" s="84"/>
      <c r="E376" s="84"/>
      <c r="I376" s="73"/>
      <c r="J376" s="73"/>
      <c r="K376" s="73"/>
    </row>
    <row r="377">
      <c r="D377" s="84"/>
      <c r="E377" s="84"/>
      <c r="I377" s="73"/>
      <c r="J377" s="73"/>
      <c r="K377" s="73"/>
    </row>
    <row r="378">
      <c r="D378" s="84"/>
      <c r="E378" s="84"/>
      <c r="I378" s="73"/>
      <c r="J378" s="73"/>
      <c r="K378" s="73"/>
    </row>
    <row r="379">
      <c r="D379" s="84"/>
      <c r="E379" s="84"/>
      <c r="I379" s="73"/>
      <c r="J379" s="73"/>
      <c r="K379" s="73"/>
    </row>
    <row r="380">
      <c r="D380" s="84"/>
      <c r="E380" s="84"/>
      <c r="I380" s="73"/>
      <c r="J380" s="73"/>
      <c r="K380" s="73"/>
    </row>
    <row r="381">
      <c r="D381" s="84"/>
      <c r="E381" s="84"/>
      <c r="I381" s="73"/>
      <c r="J381" s="73"/>
      <c r="K381" s="73"/>
    </row>
    <row r="382">
      <c r="D382" s="84"/>
      <c r="E382" s="84"/>
      <c r="I382" s="73"/>
      <c r="J382" s="73"/>
      <c r="K382" s="73"/>
    </row>
    <row r="383">
      <c r="D383" s="84"/>
      <c r="E383" s="84"/>
      <c r="I383" s="73"/>
      <c r="J383" s="73"/>
      <c r="K383" s="73"/>
    </row>
    <row r="384">
      <c r="D384" s="84"/>
      <c r="E384" s="84"/>
      <c r="I384" s="73"/>
      <c r="J384" s="73"/>
      <c r="K384" s="73"/>
    </row>
    <row r="385">
      <c r="D385" s="84"/>
      <c r="E385" s="84"/>
      <c r="I385" s="73"/>
      <c r="J385" s="73"/>
      <c r="K385" s="73"/>
    </row>
    <row r="386">
      <c r="D386" s="84"/>
      <c r="E386" s="84"/>
      <c r="I386" s="73"/>
      <c r="J386" s="73"/>
      <c r="K386" s="73"/>
    </row>
    <row r="387">
      <c r="D387" s="84"/>
      <c r="E387" s="84"/>
      <c r="I387" s="73"/>
      <c r="J387" s="73"/>
      <c r="K387" s="73"/>
    </row>
    <row r="388">
      <c r="D388" s="84"/>
      <c r="E388" s="84"/>
      <c r="I388" s="73"/>
      <c r="J388" s="73"/>
      <c r="K388" s="73"/>
    </row>
    <row r="389">
      <c r="D389" s="84"/>
      <c r="E389" s="84"/>
      <c r="I389" s="73"/>
      <c r="J389" s="73"/>
      <c r="K389" s="73"/>
    </row>
    <row r="390">
      <c r="D390" s="84"/>
      <c r="E390" s="84"/>
      <c r="I390" s="73"/>
      <c r="J390" s="73"/>
      <c r="K390" s="73"/>
    </row>
    <row r="391">
      <c r="D391" s="84"/>
      <c r="E391" s="84"/>
      <c r="I391" s="73"/>
      <c r="J391" s="73"/>
      <c r="K391" s="73"/>
    </row>
    <row r="392">
      <c r="D392" s="84"/>
      <c r="E392" s="84"/>
      <c r="I392" s="73"/>
      <c r="J392" s="73"/>
      <c r="K392" s="73"/>
    </row>
    <row r="393">
      <c r="D393" s="84"/>
      <c r="E393" s="84"/>
      <c r="I393" s="73"/>
      <c r="J393" s="73"/>
      <c r="K393" s="73"/>
    </row>
    <row r="394">
      <c r="D394" s="84"/>
      <c r="E394" s="84"/>
      <c r="I394" s="73"/>
      <c r="J394" s="73"/>
      <c r="K394" s="73"/>
    </row>
    <row r="395">
      <c r="D395" s="84"/>
      <c r="E395" s="84"/>
      <c r="I395" s="73"/>
      <c r="J395" s="73"/>
      <c r="K395" s="73"/>
    </row>
    <row r="396">
      <c r="D396" s="84"/>
      <c r="E396" s="84"/>
      <c r="I396" s="73"/>
      <c r="J396" s="73"/>
      <c r="K396" s="73"/>
    </row>
    <row r="397">
      <c r="D397" s="84"/>
      <c r="E397" s="84"/>
      <c r="I397" s="73"/>
      <c r="J397" s="73"/>
      <c r="K397" s="73"/>
    </row>
    <row r="398">
      <c r="D398" s="84"/>
      <c r="E398" s="84"/>
      <c r="I398" s="73"/>
      <c r="J398" s="73"/>
      <c r="K398" s="73"/>
    </row>
    <row r="399">
      <c r="D399" s="84"/>
      <c r="E399" s="84"/>
      <c r="I399" s="73"/>
      <c r="J399" s="73"/>
      <c r="K399" s="73"/>
    </row>
    <row r="400">
      <c r="D400" s="84"/>
      <c r="E400" s="84"/>
      <c r="I400" s="73"/>
      <c r="J400" s="73"/>
      <c r="K400" s="73"/>
    </row>
    <row r="401">
      <c r="D401" s="84"/>
      <c r="E401" s="84"/>
      <c r="I401" s="73"/>
      <c r="J401" s="73"/>
      <c r="K401" s="73"/>
    </row>
    <row r="402">
      <c r="D402" s="84"/>
      <c r="E402" s="84"/>
      <c r="I402" s="73"/>
      <c r="J402" s="73"/>
      <c r="K402" s="73"/>
    </row>
    <row r="403">
      <c r="D403" s="84"/>
      <c r="E403" s="84"/>
      <c r="I403" s="73"/>
      <c r="J403" s="73"/>
      <c r="K403" s="73"/>
    </row>
    <row r="404">
      <c r="D404" s="84"/>
      <c r="E404" s="84"/>
      <c r="I404" s="73"/>
      <c r="J404" s="73"/>
      <c r="K404" s="73"/>
    </row>
    <row r="405">
      <c r="D405" s="84"/>
      <c r="E405" s="84"/>
      <c r="I405" s="73"/>
      <c r="J405" s="73"/>
      <c r="K405" s="73"/>
    </row>
    <row r="406">
      <c r="D406" s="84"/>
      <c r="E406" s="84"/>
      <c r="I406" s="73"/>
      <c r="J406" s="73"/>
      <c r="K406" s="73"/>
    </row>
    <row r="407">
      <c r="D407" s="84"/>
      <c r="E407" s="84"/>
      <c r="I407" s="73"/>
      <c r="J407" s="73"/>
      <c r="K407" s="73"/>
    </row>
    <row r="408">
      <c r="D408" s="84"/>
      <c r="E408" s="84"/>
      <c r="I408" s="73"/>
      <c r="J408" s="73"/>
      <c r="K408" s="73"/>
    </row>
    <row r="409">
      <c r="D409" s="84"/>
      <c r="E409" s="84"/>
      <c r="I409" s="73"/>
      <c r="J409" s="73"/>
      <c r="K409" s="73"/>
    </row>
    <row r="410">
      <c r="D410" s="84"/>
      <c r="E410" s="84"/>
      <c r="I410" s="73"/>
      <c r="J410" s="73"/>
      <c r="K410" s="73"/>
    </row>
    <row r="411">
      <c r="D411" s="84"/>
      <c r="E411" s="84"/>
      <c r="I411" s="73"/>
      <c r="J411" s="73"/>
      <c r="K411" s="73"/>
    </row>
    <row r="412">
      <c r="D412" s="84"/>
      <c r="E412" s="84"/>
      <c r="I412" s="73"/>
      <c r="J412" s="73"/>
      <c r="K412" s="73"/>
    </row>
    <row r="413">
      <c r="D413" s="84"/>
      <c r="E413" s="84"/>
      <c r="I413" s="73"/>
      <c r="J413" s="73"/>
      <c r="K413" s="73"/>
    </row>
    <row r="414">
      <c r="D414" s="84"/>
      <c r="E414" s="84"/>
      <c r="I414" s="73"/>
      <c r="J414" s="73"/>
      <c r="K414" s="73"/>
    </row>
    <row r="415">
      <c r="D415" s="84"/>
      <c r="E415" s="84"/>
      <c r="I415" s="73"/>
      <c r="J415" s="73"/>
      <c r="K415" s="73"/>
    </row>
    <row r="416">
      <c r="D416" s="84"/>
      <c r="E416" s="84"/>
      <c r="I416" s="73"/>
      <c r="J416" s="73"/>
      <c r="K416" s="73"/>
    </row>
    <row r="417">
      <c r="D417" s="84"/>
      <c r="E417" s="84"/>
      <c r="I417" s="73"/>
      <c r="J417" s="73"/>
      <c r="K417" s="73"/>
    </row>
    <row r="418">
      <c r="D418" s="84"/>
      <c r="E418" s="84"/>
      <c r="I418" s="73"/>
      <c r="J418" s="73"/>
      <c r="K418" s="73"/>
    </row>
    <row r="419">
      <c r="D419" s="84"/>
      <c r="E419" s="84"/>
      <c r="I419" s="73"/>
      <c r="J419" s="73"/>
      <c r="K419" s="73"/>
    </row>
    <row r="420">
      <c r="D420" s="84"/>
      <c r="E420" s="84"/>
      <c r="I420" s="73"/>
      <c r="J420" s="73"/>
      <c r="K420" s="73"/>
    </row>
    <row r="421">
      <c r="D421" s="84"/>
      <c r="E421" s="84"/>
      <c r="I421" s="73"/>
      <c r="J421" s="73"/>
      <c r="K421" s="73"/>
    </row>
    <row r="422">
      <c r="D422" s="84"/>
      <c r="E422" s="84"/>
      <c r="I422" s="73"/>
      <c r="J422" s="73"/>
      <c r="K422" s="73"/>
    </row>
    <row r="423">
      <c r="D423" s="84"/>
      <c r="E423" s="84"/>
      <c r="I423" s="73"/>
      <c r="J423" s="73"/>
      <c r="K423" s="73"/>
    </row>
    <row r="424">
      <c r="D424" s="84"/>
      <c r="E424" s="84"/>
      <c r="I424" s="73"/>
      <c r="J424" s="73"/>
      <c r="K424" s="73"/>
    </row>
    <row r="425">
      <c r="D425" s="84"/>
      <c r="E425" s="84"/>
      <c r="I425" s="73"/>
      <c r="J425" s="73"/>
      <c r="K425" s="73"/>
    </row>
    <row r="426">
      <c r="D426" s="84"/>
      <c r="E426" s="84"/>
      <c r="I426" s="73"/>
      <c r="J426" s="73"/>
      <c r="K426" s="73"/>
    </row>
    <row r="427">
      <c r="D427" s="84"/>
      <c r="E427" s="84"/>
      <c r="I427" s="73"/>
      <c r="J427" s="73"/>
      <c r="K427" s="73"/>
    </row>
    <row r="428">
      <c r="D428" s="84"/>
      <c r="E428" s="84"/>
      <c r="I428" s="73"/>
      <c r="J428" s="73"/>
      <c r="K428" s="73"/>
    </row>
    <row r="429">
      <c r="D429" s="84"/>
      <c r="E429" s="84"/>
      <c r="I429" s="73"/>
      <c r="J429" s="73"/>
      <c r="K429" s="73"/>
    </row>
    <row r="430">
      <c r="D430" s="84"/>
      <c r="E430" s="84"/>
      <c r="I430" s="73"/>
      <c r="J430" s="73"/>
      <c r="K430" s="73"/>
    </row>
    <row r="431">
      <c r="D431" s="84"/>
      <c r="E431" s="84"/>
      <c r="I431" s="73"/>
      <c r="J431" s="73"/>
      <c r="K431" s="73"/>
    </row>
    <row r="432">
      <c r="D432" s="84"/>
      <c r="E432" s="84"/>
      <c r="I432" s="73"/>
      <c r="J432" s="73"/>
      <c r="K432" s="73"/>
    </row>
    <row r="433">
      <c r="D433" s="84"/>
      <c r="E433" s="84"/>
      <c r="I433" s="73"/>
      <c r="J433" s="73"/>
      <c r="K433" s="73"/>
    </row>
    <row r="434">
      <c r="D434" s="84"/>
      <c r="E434" s="84"/>
      <c r="I434" s="73"/>
      <c r="J434" s="73"/>
      <c r="K434" s="73"/>
    </row>
    <row r="435">
      <c r="D435" s="84"/>
      <c r="E435" s="84"/>
      <c r="I435" s="73"/>
      <c r="J435" s="73"/>
      <c r="K435" s="73"/>
    </row>
    <row r="436">
      <c r="D436" s="84"/>
      <c r="E436" s="84"/>
      <c r="I436" s="73"/>
      <c r="J436" s="73"/>
      <c r="K436" s="73"/>
    </row>
    <row r="437">
      <c r="D437" s="84"/>
      <c r="E437" s="84"/>
      <c r="I437" s="73"/>
      <c r="J437" s="73"/>
      <c r="K437" s="73"/>
    </row>
    <row r="438">
      <c r="D438" s="84"/>
      <c r="E438" s="84"/>
      <c r="I438" s="73"/>
      <c r="J438" s="73"/>
      <c r="K438" s="73"/>
    </row>
    <row r="439">
      <c r="D439" s="84"/>
      <c r="E439" s="84"/>
      <c r="I439" s="73"/>
      <c r="J439" s="73"/>
      <c r="K439" s="73"/>
    </row>
    <row r="440">
      <c r="D440" s="84"/>
      <c r="E440" s="84"/>
      <c r="I440" s="73"/>
      <c r="J440" s="73"/>
      <c r="K440" s="73"/>
    </row>
    <row r="441">
      <c r="D441" s="84"/>
      <c r="E441" s="84"/>
      <c r="I441" s="73"/>
      <c r="J441" s="73"/>
      <c r="K441" s="73"/>
    </row>
    <row r="442">
      <c r="D442" s="84"/>
      <c r="E442" s="84"/>
      <c r="I442" s="73"/>
      <c r="J442" s="73"/>
      <c r="K442" s="73"/>
    </row>
    <row r="443">
      <c r="D443" s="84"/>
      <c r="E443" s="84"/>
      <c r="I443" s="73"/>
      <c r="J443" s="73"/>
      <c r="K443" s="73"/>
    </row>
    <row r="444">
      <c r="D444" s="84"/>
      <c r="E444" s="84"/>
      <c r="I444" s="73"/>
      <c r="J444" s="73"/>
      <c r="K444" s="73"/>
    </row>
    <row r="445">
      <c r="D445" s="84"/>
      <c r="E445" s="84"/>
      <c r="I445" s="73"/>
      <c r="J445" s="73"/>
      <c r="K445" s="73"/>
    </row>
    <row r="446">
      <c r="D446" s="84"/>
      <c r="E446" s="84"/>
      <c r="I446" s="73"/>
      <c r="J446" s="73"/>
      <c r="K446" s="73"/>
    </row>
    <row r="447">
      <c r="D447" s="84"/>
      <c r="E447" s="84"/>
      <c r="I447" s="73"/>
      <c r="J447" s="73"/>
      <c r="K447" s="73"/>
    </row>
    <row r="448">
      <c r="D448" s="84"/>
      <c r="E448" s="84"/>
      <c r="I448" s="73"/>
      <c r="J448" s="73"/>
      <c r="K448" s="73"/>
    </row>
    <row r="449">
      <c r="D449" s="84"/>
      <c r="E449" s="84"/>
      <c r="I449" s="73"/>
      <c r="J449" s="73"/>
      <c r="K449" s="73"/>
    </row>
    <row r="450">
      <c r="D450" s="84"/>
      <c r="E450" s="84"/>
      <c r="I450" s="73"/>
      <c r="J450" s="73"/>
      <c r="K450" s="73"/>
    </row>
    <row r="451">
      <c r="D451" s="84"/>
      <c r="E451" s="84"/>
      <c r="I451" s="73"/>
      <c r="J451" s="73"/>
      <c r="K451" s="73"/>
    </row>
    <row r="452">
      <c r="D452" s="84"/>
      <c r="E452" s="84"/>
      <c r="I452" s="73"/>
      <c r="J452" s="73"/>
      <c r="K452" s="73"/>
    </row>
    <row r="453">
      <c r="D453" s="84"/>
      <c r="E453" s="84"/>
      <c r="I453" s="73"/>
      <c r="J453" s="73"/>
      <c r="K453" s="73"/>
    </row>
    <row r="454">
      <c r="D454" s="84"/>
      <c r="E454" s="84"/>
      <c r="I454" s="73"/>
      <c r="J454" s="73"/>
      <c r="K454" s="73"/>
    </row>
    <row r="455">
      <c r="D455" s="84"/>
      <c r="E455" s="84"/>
      <c r="I455" s="73"/>
      <c r="J455" s="73"/>
      <c r="K455" s="73"/>
    </row>
    <row r="456">
      <c r="D456" s="84"/>
      <c r="E456" s="84"/>
      <c r="I456" s="73"/>
      <c r="J456" s="73"/>
      <c r="K456" s="73"/>
    </row>
    <row r="457">
      <c r="D457" s="84"/>
      <c r="E457" s="84"/>
      <c r="I457" s="73"/>
      <c r="J457" s="73"/>
      <c r="K457" s="73"/>
    </row>
    <row r="458">
      <c r="D458" s="84"/>
      <c r="E458" s="84"/>
      <c r="I458" s="73"/>
      <c r="J458" s="73"/>
      <c r="K458" s="73"/>
    </row>
    <row r="459">
      <c r="D459" s="84"/>
      <c r="E459" s="84"/>
      <c r="I459" s="73"/>
      <c r="J459" s="73"/>
      <c r="K459" s="73"/>
    </row>
    <row r="460">
      <c r="D460" s="84"/>
      <c r="E460" s="84"/>
      <c r="I460" s="73"/>
      <c r="J460" s="73"/>
      <c r="K460" s="73"/>
    </row>
    <row r="461">
      <c r="D461" s="84"/>
      <c r="E461" s="84"/>
      <c r="I461" s="73"/>
      <c r="J461" s="73"/>
      <c r="K461" s="73"/>
    </row>
    <row r="462">
      <c r="D462" s="84"/>
      <c r="E462" s="84"/>
      <c r="I462" s="73"/>
      <c r="J462" s="73"/>
      <c r="K462" s="73"/>
    </row>
    <row r="463">
      <c r="D463" s="84"/>
      <c r="E463" s="84"/>
      <c r="I463" s="73"/>
      <c r="J463" s="73"/>
      <c r="K463" s="73"/>
    </row>
    <row r="464">
      <c r="D464" s="84"/>
      <c r="E464" s="84"/>
      <c r="I464" s="73"/>
      <c r="J464" s="73"/>
      <c r="K464" s="73"/>
    </row>
    <row r="465">
      <c r="D465" s="84"/>
      <c r="E465" s="84"/>
      <c r="I465" s="73"/>
      <c r="J465" s="73"/>
      <c r="K465" s="73"/>
    </row>
    <row r="466">
      <c r="D466" s="84"/>
      <c r="E466" s="84"/>
      <c r="I466" s="73"/>
      <c r="J466" s="73"/>
      <c r="K466" s="73"/>
    </row>
    <row r="467">
      <c r="D467" s="84"/>
      <c r="E467" s="84"/>
      <c r="I467" s="73"/>
      <c r="J467" s="73"/>
      <c r="K467" s="73"/>
    </row>
    <row r="468">
      <c r="D468" s="84"/>
      <c r="E468" s="84"/>
      <c r="I468" s="73"/>
      <c r="J468" s="73"/>
      <c r="K468" s="73"/>
    </row>
    <row r="469">
      <c r="D469" s="84"/>
      <c r="E469" s="84"/>
      <c r="I469" s="73"/>
      <c r="J469" s="73"/>
      <c r="K469" s="73"/>
    </row>
    <row r="470">
      <c r="D470" s="84"/>
      <c r="E470" s="84"/>
      <c r="I470" s="73"/>
      <c r="J470" s="73"/>
      <c r="K470" s="73"/>
    </row>
    <row r="471">
      <c r="D471" s="84"/>
      <c r="E471" s="84"/>
      <c r="I471" s="73"/>
      <c r="J471" s="73"/>
      <c r="K471" s="73"/>
    </row>
    <row r="472">
      <c r="D472" s="84"/>
      <c r="E472" s="84"/>
      <c r="I472" s="73"/>
      <c r="J472" s="73"/>
      <c r="K472" s="73"/>
    </row>
    <row r="473">
      <c r="D473" s="84"/>
      <c r="E473" s="84"/>
      <c r="I473" s="73"/>
      <c r="J473" s="73"/>
      <c r="K473" s="73"/>
    </row>
    <row r="474">
      <c r="D474" s="84"/>
      <c r="E474" s="84"/>
      <c r="I474" s="73"/>
      <c r="J474" s="73"/>
      <c r="K474" s="73"/>
    </row>
    <row r="475">
      <c r="D475" s="84"/>
      <c r="E475" s="84"/>
      <c r="I475" s="73"/>
      <c r="J475" s="73"/>
      <c r="K475" s="73"/>
    </row>
    <row r="476">
      <c r="D476" s="84"/>
      <c r="E476" s="84"/>
      <c r="I476" s="73"/>
      <c r="J476" s="73"/>
      <c r="K476" s="73"/>
    </row>
    <row r="477">
      <c r="D477" s="84"/>
      <c r="E477" s="84"/>
      <c r="I477" s="73"/>
      <c r="J477" s="73"/>
      <c r="K477" s="73"/>
    </row>
    <row r="478">
      <c r="D478" s="84"/>
      <c r="E478" s="84"/>
      <c r="I478" s="73"/>
      <c r="J478" s="73"/>
      <c r="K478" s="73"/>
    </row>
    <row r="479">
      <c r="D479" s="84"/>
      <c r="E479" s="84"/>
      <c r="I479" s="73"/>
      <c r="J479" s="73"/>
      <c r="K479" s="73"/>
    </row>
    <row r="480">
      <c r="D480" s="84"/>
      <c r="E480" s="84"/>
      <c r="I480" s="73"/>
      <c r="J480" s="73"/>
      <c r="K480" s="73"/>
    </row>
    <row r="481">
      <c r="D481" s="84"/>
      <c r="E481" s="84"/>
      <c r="I481" s="73"/>
      <c r="J481" s="73"/>
      <c r="K481" s="73"/>
    </row>
    <row r="482">
      <c r="D482" s="84"/>
      <c r="E482" s="84"/>
      <c r="I482" s="73"/>
      <c r="J482" s="73"/>
      <c r="K482" s="73"/>
    </row>
    <row r="483">
      <c r="D483" s="84"/>
      <c r="E483" s="84"/>
      <c r="I483" s="73"/>
      <c r="J483" s="73"/>
      <c r="K483" s="73"/>
    </row>
    <row r="484">
      <c r="D484" s="84"/>
      <c r="E484" s="84"/>
      <c r="I484" s="73"/>
      <c r="J484" s="73"/>
      <c r="K484" s="73"/>
    </row>
    <row r="485">
      <c r="D485" s="84"/>
      <c r="E485" s="84"/>
      <c r="I485" s="73"/>
      <c r="J485" s="73"/>
      <c r="K485" s="73"/>
    </row>
    <row r="486">
      <c r="D486" s="84"/>
      <c r="E486" s="84"/>
      <c r="I486" s="73"/>
      <c r="J486" s="73"/>
      <c r="K486" s="73"/>
    </row>
    <row r="487">
      <c r="D487" s="84"/>
      <c r="E487" s="84"/>
      <c r="I487" s="73"/>
      <c r="J487" s="73"/>
      <c r="K487" s="73"/>
    </row>
    <row r="488">
      <c r="D488" s="84"/>
      <c r="E488" s="84"/>
      <c r="I488" s="73"/>
      <c r="J488" s="73"/>
      <c r="K488" s="73"/>
    </row>
    <row r="489">
      <c r="D489" s="84"/>
      <c r="E489" s="84"/>
      <c r="I489" s="73"/>
      <c r="J489" s="73"/>
      <c r="K489" s="73"/>
    </row>
    <row r="490">
      <c r="D490" s="84"/>
      <c r="E490" s="84"/>
      <c r="I490" s="73"/>
      <c r="J490" s="73"/>
      <c r="K490" s="73"/>
    </row>
    <row r="491">
      <c r="D491" s="84"/>
      <c r="E491" s="84"/>
      <c r="I491" s="73"/>
      <c r="J491" s="73"/>
      <c r="K491" s="73"/>
    </row>
    <row r="492">
      <c r="D492" s="84"/>
      <c r="E492" s="84"/>
      <c r="I492" s="73"/>
      <c r="J492" s="73"/>
      <c r="K492" s="73"/>
    </row>
    <row r="493">
      <c r="D493" s="84"/>
      <c r="E493" s="84"/>
      <c r="I493" s="73"/>
      <c r="J493" s="73"/>
      <c r="K493" s="73"/>
    </row>
    <row r="494">
      <c r="D494" s="84"/>
      <c r="E494" s="84"/>
      <c r="I494" s="73"/>
      <c r="J494" s="73"/>
      <c r="K494" s="73"/>
    </row>
    <row r="495">
      <c r="D495" s="84"/>
      <c r="E495" s="84"/>
      <c r="I495" s="73"/>
      <c r="J495" s="73"/>
      <c r="K495" s="73"/>
    </row>
    <row r="496">
      <c r="D496" s="84"/>
      <c r="E496" s="84"/>
      <c r="I496" s="73"/>
      <c r="J496" s="73"/>
      <c r="K496" s="73"/>
    </row>
    <row r="497">
      <c r="D497" s="84"/>
      <c r="E497" s="84"/>
      <c r="I497" s="73"/>
      <c r="J497" s="73"/>
      <c r="K497" s="73"/>
    </row>
    <row r="498">
      <c r="D498" s="84"/>
      <c r="E498" s="84"/>
      <c r="I498" s="73"/>
      <c r="J498" s="73"/>
      <c r="K498" s="73"/>
    </row>
    <row r="499">
      <c r="D499" s="84"/>
      <c r="E499" s="84"/>
      <c r="I499" s="73"/>
      <c r="J499" s="73"/>
      <c r="K499" s="73"/>
    </row>
    <row r="500">
      <c r="D500" s="84"/>
      <c r="E500" s="84"/>
      <c r="I500" s="73"/>
      <c r="J500" s="73"/>
      <c r="K500" s="73"/>
    </row>
    <row r="501">
      <c r="D501" s="84"/>
      <c r="E501" s="84"/>
      <c r="I501" s="73"/>
      <c r="J501" s="73"/>
      <c r="K501" s="73"/>
    </row>
    <row r="502">
      <c r="D502" s="84"/>
      <c r="E502" s="84"/>
      <c r="I502" s="73"/>
      <c r="J502" s="73"/>
      <c r="K502" s="73"/>
    </row>
    <row r="503">
      <c r="D503" s="84"/>
      <c r="E503" s="84"/>
      <c r="I503" s="73"/>
      <c r="J503" s="73"/>
      <c r="K503" s="73"/>
    </row>
    <row r="504">
      <c r="D504" s="84"/>
      <c r="E504" s="84"/>
      <c r="I504" s="73"/>
      <c r="J504" s="73"/>
      <c r="K504" s="73"/>
    </row>
    <row r="505">
      <c r="D505" s="84"/>
      <c r="E505" s="84"/>
      <c r="I505" s="73"/>
      <c r="J505" s="73"/>
      <c r="K505" s="73"/>
    </row>
    <row r="506">
      <c r="D506" s="84"/>
      <c r="E506" s="84"/>
      <c r="I506" s="73"/>
      <c r="J506" s="73"/>
      <c r="K506" s="73"/>
    </row>
    <row r="507">
      <c r="D507" s="84"/>
      <c r="E507" s="84"/>
      <c r="I507" s="73"/>
      <c r="J507" s="73"/>
      <c r="K507" s="73"/>
    </row>
    <row r="508">
      <c r="D508" s="84"/>
      <c r="E508" s="84"/>
      <c r="I508" s="73"/>
      <c r="J508" s="73"/>
      <c r="K508" s="73"/>
    </row>
    <row r="509">
      <c r="D509" s="84"/>
      <c r="E509" s="84"/>
      <c r="I509" s="73"/>
      <c r="J509" s="73"/>
      <c r="K509" s="73"/>
    </row>
    <row r="510">
      <c r="D510" s="84"/>
      <c r="E510" s="84"/>
      <c r="I510" s="73"/>
      <c r="J510" s="73"/>
      <c r="K510" s="73"/>
    </row>
    <row r="511">
      <c r="D511" s="84"/>
      <c r="E511" s="84"/>
      <c r="I511" s="73"/>
      <c r="J511" s="73"/>
      <c r="K511" s="73"/>
    </row>
    <row r="512">
      <c r="D512" s="84"/>
      <c r="E512" s="84"/>
      <c r="I512" s="73"/>
      <c r="J512" s="73"/>
      <c r="K512" s="73"/>
    </row>
    <row r="513">
      <c r="D513" s="84"/>
      <c r="E513" s="84"/>
      <c r="I513" s="73"/>
      <c r="J513" s="73"/>
      <c r="K513" s="73"/>
    </row>
    <row r="514">
      <c r="D514" s="84"/>
      <c r="E514" s="84"/>
      <c r="I514" s="73"/>
      <c r="J514" s="73"/>
      <c r="K514" s="73"/>
    </row>
    <row r="515">
      <c r="D515" s="84"/>
      <c r="E515" s="84"/>
      <c r="I515" s="73"/>
      <c r="J515" s="73"/>
      <c r="K515" s="73"/>
    </row>
    <row r="516">
      <c r="D516" s="84"/>
      <c r="E516" s="84"/>
      <c r="I516" s="73"/>
      <c r="J516" s="73"/>
      <c r="K516" s="73"/>
    </row>
    <row r="517">
      <c r="D517" s="84"/>
      <c r="E517" s="84"/>
      <c r="I517" s="73"/>
      <c r="J517" s="73"/>
      <c r="K517" s="73"/>
    </row>
    <row r="518">
      <c r="D518" s="84"/>
      <c r="E518" s="84"/>
      <c r="I518" s="73"/>
      <c r="J518" s="73"/>
      <c r="K518" s="73"/>
    </row>
    <row r="519">
      <c r="D519" s="84"/>
      <c r="E519" s="84"/>
      <c r="I519" s="73"/>
      <c r="J519" s="73"/>
      <c r="K519" s="73"/>
    </row>
    <row r="520">
      <c r="D520" s="84"/>
      <c r="E520" s="84"/>
      <c r="I520" s="73"/>
      <c r="J520" s="73"/>
      <c r="K520" s="73"/>
    </row>
    <row r="521">
      <c r="D521" s="84"/>
      <c r="E521" s="84"/>
      <c r="I521" s="73"/>
      <c r="J521" s="73"/>
      <c r="K521" s="73"/>
    </row>
    <row r="522">
      <c r="D522" s="84"/>
      <c r="E522" s="84"/>
      <c r="I522" s="73"/>
      <c r="J522" s="73"/>
      <c r="K522" s="73"/>
    </row>
    <row r="523">
      <c r="D523" s="84"/>
      <c r="E523" s="84"/>
      <c r="I523" s="73"/>
      <c r="J523" s="73"/>
      <c r="K523" s="73"/>
    </row>
    <row r="524">
      <c r="D524" s="84"/>
      <c r="E524" s="84"/>
      <c r="I524" s="73"/>
      <c r="J524" s="73"/>
      <c r="K524" s="73"/>
    </row>
    <row r="525">
      <c r="D525" s="84"/>
      <c r="E525" s="84"/>
      <c r="I525" s="73"/>
      <c r="J525" s="73"/>
      <c r="K525" s="73"/>
    </row>
    <row r="526">
      <c r="D526" s="84"/>
      <c r="E526" s="84"/>
      <c r="I526" s="73"/>
      <c r="J526" s="73"/>
      <c r="K526" s="73"/>
    </row>
    <row r="527">
      <c r="D527" s="84"/>
      <c r="E527" s="84"/>
      <c r="I527" s="73"/>
      <c r="J527" s="73"/>
      <c r="K527" s="73"/>
    </row>
    <row r="528">
      <c r="D528" s="84"/>
      <c r="E528" s="84"/>
      <c r="I528" s="73"/>
      <c r="J528" s="73"/>
      <c r="K528" s="73"/>
    </row>
    <row r="529">
      <c r="D529" s="84"/>
      <c r="E529" s="84"/>
      <c r="I529" s="73"/>
      <c r="J529" s="73"/>
      <c r="K529" s="73"/>
    </row>
    <row r="530">
      <c r="D530" s="84"/>
      <c r="E530" s="84"/>
      <c r="I530" s="73"/>
      <c r="J530" s="73"/>
      <c r="K530" s="73"/>
    </row>
    <row r="531">
      <c r="D531" s="84"/>
      <c r="E531" s="84"/>
      <c r="I531" s="73"/>
      <c r="J531" s="73"/>
      <c r="K531" s="73"/>
    </row>
    <row r="532">
      <c r="D532" s="84"/>
      <c r="E532" s="84"/>
      <c r="I532" s="73"/>
      <c r="J532" s="73"/>
      <c r="K532" s="73"/>
    </row>
    <row r="533">
      <c r="D533" s="84"/>
      <c r="E533" s="84"/>
      <c r="I533" s="73"/>
      <c r="J533" s="73"/>
      <c r="K533" s="73"/>
    </row>
    <row r="534">
      <c r="D534" s="84"/>
      <c r="E534" s="84"/>
      <c r="I534" s="73"/>
      <c r="J534" s="73"/>
      <c r="K534" s="73"/>
    </row>
    <row r="535">
      <c r="D535" s="84"/>
      <c r="E535" s="84"/>
      <c r="I535" s="73"/>
      <c r="J535" s="73"/>
      <c r="K535" s="73"/>
    </row>
    <row r="536">
      <c r="D536" s="84"/>
      <c r="E536" s="84"/>
      <c r="I536" s="73"/>
      <c r="J536" s="73"/>
      <c r="K536" s="73"/>
    </row>
    <row r="537">
      <c r="D537" s="84"/>
      <c r="E537" s="84"/>
      <c r="I537" s="73"/>
      <c r="J537" s="73"/>
      <c r="K537" s="73"/>
    </row>
    <row r="538">
      <c r="D538" s="84"/>
      <c r="E538" s="84"/>
      <c r="I538" s="73"/>
      <c r="J538" s="73"/>
      <c r="K538" s="73"/>
    </row>
    <row r="539">
      <c r="D539" s="84"/>
      <c r="E539" s="84"/>
      <c r="I539" s="73"/>
      <c r="J539" s="73"/>
      <c r="K539" s="73"/>
    </row>
    <row r="540">
      <c r="D540" s="84"/>
      <c r="E540" s="84"/>
      <c r="I540" s="73"/>
      <c r="J540" s="73"/>
      <c r="K540" s="73"/>
    </row>
    <row r="541">
      <c r="D541" s="84"/>
      <c r="E541" s="84"/>
      <c r="I541" s="73"/>
      <c r="J541" s="73"/>
      <c r="K541" s="73"/>
    </row>
    <row r="542">
      <c r="D542" s="84"/>
      <c r="E542" s="84"/>
      <c r="I542" s="73"/>
      <c r="J542" s="73"/>
      <c r="K542" s="73"/>
    </row>
    <row r="543">
      <c r="D543" s="84"/>
      <c r="E543" s="84"/>
      <c r="I543" s="73"/>
      <c r="J543" s="73"/>
      <c r="K543" s="73"/>
    </row>
    <row r="544">
      <c r="D544" s="84"/>
      <c r="E544" s="84"/>
      <c r="I544" s="73"/>
      <c r="J544" s="73"/>
      <c r="K544" s="73"/>
    </row>
    <row r="545">
      <c r="D545" s="84"/>
      <c r="E545" s="84"/>
      <c r="I545" s="73"/>
      <c r="J545" s="73"/>
      <c r="K545" s="73"/>
    </row>
    <row r="546">
      <c r="D546" s="84"/>
      <c r="E546" s="84"/>
      <c r="I546" s="73"/>
      <c r="J546" s="73"/>
      <c r="K546" s="73"/>
    </row>
    <row r="547">
      <c r="D547" s="84"/>
      <c r="E547" s="84"/>
      <c r="I547" s="73"/>
      <c r="J547" s="73"/>
      <c r="K547" s="73"/>
    </row>
    <row r="548">
      <c r="D548" s="84"/>
      <c r="E548" s="84"/>
      <c r="I548" s="73"/>
      <c r="J548" s="73"/>
      <c r="K548" s="73"/>
    </row>
    <row r="549">
      <c r="D549" s="84"/>
      <c r="E549" s="84"/>
      <c r="I549" s="73"/>
      <c r="J549" s="73"/>
      <c r="K549" s="73"/>
    </row>
    <row r="550">
      <c r="D550" s="84"/>
      <c r="E550" s="84"/>
      <c r="I550" s="73"/>
      <c r="J550" s="73"/>
      <c r="K550" s="73"/>
    </row>
    <row r="551">
      <c r="D551" s="84"/>
      <c r="E551" s="84"/>
      <c r="I551" s="73"/>
      <c r="J551" s="73"/>
      <c r="K551" s="73"/>
    </row>
    <row r="552">
      <c r="D552" s="84"/>
      <c r="E552" s="84"/>
      <c r="I552" s="73"/>
      <c r="J552" s="73"/>
      <c r="K552" s="73"/>
    </row>
    <row r="553">
      <c r="D553" s="84"/>
      <c r="E553" s="84"/>
      <c r="I553" s="73"/>
      <c r="J553" s="73"/>
      <c r="K553" s="73"/>
    </row>
    <row r="554">
      <c r="D554" s="84"/>
      <c r="E554" s="84"/>
      <c r="I554" s="73"/>
      <c r="J554" s="73"/>
      <c r="K554" s="73"/>
    </row>
    <row r="555">
      <c r="D555" s="84"/>
      <c r="E555" s="84"/>
      <c r="I555" s="73"/>
      <c r="J555" s="73"/>
      <c r="K555" s="73"/>
    </row>
    <row r="556">
      <c r="D556" s="84"/>
      <c r="E556" s="84"/>
      <c r="I556" s="73"/>
      <c r="J556" s="73"/>
      <c r="K556" s="73"/>
    </row>
    <row r="557">
      <c r="D557" s="84"/>
      <c r="E557" s="84"/>
      <c r="I557" s="73"/>
      <c r="J557" s="73"/>
      <c r="K557" s="73"/>
    </row>
    <row r="558">
      <c r="D558" s="84"/>
      <c r="E558" s="84"/>
      <c r="I558" s="73"/>
      <c r="J558" s="73"/>
      <c r="K558" s="73"/>
    </row>
    <row r="559">
      <c r="D559" s="84"/>
      <c r="E559" s="84"/>
      <c r="I559" s="73"/>
      <c r="J559" s="73"/>
      <c r="K559" s="73"/>
    </row>
    <row r="560">
      <c r="D560" s="84"/>
      <c r="E560" s="84"/>
      <c r="I560" s="73"/>
      <c r="J560" s="73"/>
      <c r="K560" s="73"/>
    </row>
    <row r="561">
      <c r="D561" s="84"/>
      <c r="E561" s="84"/>
      <c r="I561" s="73"/>
      <c r="J561" s="73"/>
      <c r="K561" s="73"/>
    </row>
    <row r="562">
      <c r="D562" s="84"/>
      <c r="E562" s="84"/>
      <c r="I562" s="73"/>
      <c r="J562" s="73"/>
      <c r="K562" s="73"/>
    </row>
    <row r="563">
      <c r="D563" s="84"/>
      <c r="E563" s="84"/>
      <c r="I563" s="73"/>
      <c r="J563" s="73"/>
      <c r="K563" s="73"/>
    </row>
    <row r="564">
      <c r="D564" s="84"/>
      <c r="E564" s="84"/>
      <c r="I564" s="73"/>
      <c r="J564" s="73"/>
      <c r="K564" s="73"/>
    </row>
    <row r="565">
      <c r="D565" s="84"/>
      <c r="E565" s="84"/>
      <c r="I565" s="73"/>
      <c r="J565" s="73"/>
      <c r="K565" s="73"/>
    </row>
    <row r="566">
      <c r="D566" s="84"/>
      <c r="E566" s="84"/>
      <c r="I566" s="73"/>
      <c r="J566" s="73"/>
      <c r="K566" s="73"/>
    </row>
    <row r="567">
      <c r="D567" s="84"/>
      <c r="E567" s="84"/>
      <c r="I567" s="73"/>
      <c r="J567" s="73"/>
      <c r="K567" s="73"/>
    </row>
    <row r="568">
      <c r="D568" s="84"/>
      <c r="E568" s="84"/>
      <c r="I568" s="73"/>
      <c r="J568" s="73"/>
      <c r="K568" s="73"/>
    </row>
    <row r="569">
      <c r="D569" s="84"/>
      <c r="E569" s="84"/>
      <c r="I569" s="73"/>
      <c r="J569" s="73"/>
      <c r="K569" s="73"/>
    </row>
    <row r="570">
      <c r="D570" s="84"/>
      <c r="E570" s="84"/>
      <c r="I570" s="73"/>
      <c r="J570" s="73"/>
      <c r="K570" s="73"/>
    </row>
    <row r="571">
      <c r="D571" s="84"/>
      <c r="E571" s="84"/>
      <c r="I571" s="73"/>
      <c r="J571" s="73"/>
      <c r="K571" s="73"/>
    </row>
    <row r="572">
      <c r="D572" s="84"/>
      <c r="E572" s="84"/>
      <c r="I572" s="73"/>
      <c r="J572" s="73"/>
      <c r="K572" s="73"/>
    </row>
    <row r="573">
      <c r="D573" s="84"/>
      <c r="E573" s="84"/>
      <c r="I573" s="73"/>
      <c r="J573" s="73"/>
      <c r="K573" s="73"/>
    </row>
    <row r="574">
      <c r="D574" s="84"/>
      <c r="E574" s="84"/>
      <c r="I574" s="73"/>
      <c r="J574" s="73"/>
      <c r="K574" s="73"/>
    </row>
    <row r="575">
      <c r="D575" s="84"/>
      <c r="E575" s="84"/>
      <c r="I575" s="73"/>
      <c r="J575" s="73"/>
      <c r="K575" s="73"/>
    </row>
    <row r="576">
      <c r="D576" s="84"/>
      <c r="E576" s="84"/>
      <c r="I576" s="73"/>
      <c r="J576" s="73"/>
      <c r="K576" s="73"/>
    </row>
    <row r="577">
      <c r="D577" s="84"/>
      <c r="E577" s="84"/>
      <c r="I577" s="73"/>
      <c r="J577" s="73"/>
      <c r="K577" s="73"/>
    </row>
    <row r="578">
      <c r="D578" s="84"/>
      <c r="E578" s="84"/>
      <c r="I578" s="73"/>
      <c r="J578" s="73"/>
      <c r="K578" s="73"/>
    </row>
    <row r="579">
      <c r="D579" s="84"/>
      <c r="E579" s="84"/>
      <c r="I579" s="73"/>
      <c r="J579" s="73"/>
      <c r="K579" s="73"/>
    </row>
    <row r="580">
      <c r="D580" s="84"/>
      <c r="E580" s="84"/>
      <c r="I580" s="73"/>
      <c r="J580" s="73"/>
      <c r="K580" s="73"/>
    </row>
    <row r="581">
      <c r="D581" s="84"/>
      <c r="E581" s="84"/>
      <c r="I581" s="73"/>
      <c r="J581" s="73"/>
      <c r="K581" s="73"/>
    </row>
    <row r="582">
      <c r="D582" s="84"/>
      <c r="E582" s="84"/>
      <c r="I582" s="73"/>
      <c r="J582" s="73"/>
      <c r="K582" s="73"/>
    </row>
    <row r="583">
      <c r="D583" s="84"/>
      <c r="E583" s="84"/>
      <c r="I583" s="73"/>
      <c r="J583" s="73"/>
      <c r="K583" s="73"/>
    </row>
    <row r="584">
      <c r="D584" s="84"/>
      <c r="E584" s="84"/>
      <c r="I584" s="73"/>
      <c r="J584" s="73"/>
      <c r="K584" s="73"/>
    </row>
    <row r="585">
      <c r="D585" s="84"/>
      <c r="E585" s="84"/>
      <c r="I585" s="73"/>
      <c r="J585" s="73"/>
      <c r="K585" s="73"/>
    </row>
    <row r="586">
      <c r="D586" s="84"/>
      <c r="E586" s="84"/>
      <c r="I586" s="73"/>
      <c r="J586" s="73"/>
      <c r="K586" s="73"/>
    </row>
    <row r="587">
      <c r="D587" s="84"/>
      <c r="E587" s="84"/>
      <c r="I587" s="73"/>
      <c r="J587" s="73"/>
      <c r="K587" s="73"/>
    </row>
    <row r="588">
      <c r="D588" s="84"/>
      <c r="E588" s="84"/>
      <c r="I588" s="73"/>
      <c r="J588" s="73"/>
      <c r="K588" s="73"/>
    </row>
    <row r="589">
      <c r="D589" s="84"/>
      <c r="E589" s="84"/>
      <c r="I589" s="73"/>
      <c r="J589" s="73"/>
      <c r="K589" s="73"/>
    </row>
    <row r="590">
      <c r="D590" s="84"/>
      <c r="E590" s="84"/>
      <c r="I590" s="73"/>
      <c r="J590" s="73"/>
      <c r="K590" s="73"/>
    </row>
    <row r="591">
      <c r="D591" s="84"/>
      <c r="E591" s="84"/>
      <c r="I591" s="73"/>
      <c r="J591" s="73"/>
      <c r="K591" s="73"/>
    </row>
    <row r="592">
      <c r="D592" s="84"/>
      <c r="E592" s="84"/>
      <c r="I592" s="73"/>
      <c r="J592" s="73"/>
      <c r="K592" s="73"/>
    </row>
    <row r="593">
      <c r="D593" s="84"/>
      <c r="E593" s="84"/>
      <c r="I593" s="73"/>
      <c r="J593" s="73"/>
      <c r="K593" s="73"/>
    </row>
    <row r="594">
      <c r="D594" s="84"/>
      <c r="E594" s="84"/>
      <c r="I594" s="73"/>
      <c r="J594" s="73"/>
      <c r="K594" s="73"/>
    </row>
    <row r="595">
      <c r="D595" s="84"/>
      <c r="E595" s="84"/>
      <c r="I595" s="73"/>
      <c r="J595" s="73"/>
      <c r="K595" s="73"/>
    </row>
    <row r="596">
      <c r="D596" s="84"/>
      <c r="E596" s="84"/>
      <c r="I596" s="73"/>
      <c r="J596" s="73"/>
      <c r="K596" s="73"/>
    </row>
    <row r="597">
      <c r="D597" s="84"/>
      <c r="E597" s="84"/>
      <c r="I597" s="73"/>
      <c r="J597" s="73"/>
      <c r="K597" s="73"/>
    </row>
    <row r="598">
      <c r="D598" s="84"/>
      <c r="E598" s="84"/>
      <c r="I598" s="73"/>
      <c r="J598" s="73"/>
      <c r="K598" s="73"/>
    </row>
    <row r="599">
      <c r="D599" s="84"/>
      <c r="E599" s="84"/>
      <c r="I599" s="73"/>
      <c r="J599" s="73"/>
      <c r="K599" s="73"/>
    </row>
    <row r="600">
      <c r="D600" s="84"/>
      <c r="E600" s="84"/>
      <c r="I600" s="73"/>
      <c r="J600" s="73"/>
      <c r="K600" s="73"/>
    </row>
    <row r="601">
      <c r="D601" s="84"/>
      <c r="E601" s="84"/>
      <c r="I601" s="73"/>
      <c r="J601" s="73"/>
      <c r="K601" s="73"/>
    </row>
    <row r="602">
      <c r="D602" s="84"/>
      <c r="E602" s="84"/>
      <c r="I602" s="73"/>
      <c r="J602" s="73"/>
      <c r="K602" s="73"/>
    </row>
    <row r="603">
      <c r="D603" s="84"/>
      <c r="E603" s="84"/>
      <c r="I603" s="73"/>
      <c r="J603" s="73"/>
      <c r="K603" s="73"/>
    </row>
    <row r="604">
      <c r="D604" s="84"/>
      <c r="E604" s="84"/>
      <c r="I604" s="73"/>
      <c r="J604" s="73"/>
      <c r="K604" s="73"/>
    </row>
    <row r="605">
      <c r="D605" s="84"/>
      <c r="E605" s="84"/>
      <c r="I605" s="73"/>
      <c r="J605" s="73"/>
      <c r="K605" s="73"/>
    </row>
    <row r="606">
      <c r="D606" s="84"/>
      <c r="E606" s="84"/>
      <c r="I606" s="73"/>
      <c r="J606" s="73"/>
      <c r="K606" s="73"/>
    </row>
    <row r="607">
      <c r="D607" s="84"/>
      <c r="E607" s="84"/>
      <c r="I607" s="73"/>
      <c r="J607" s="73"/>
      <c r="K607" s="73"/>
    </row>
    <row r="608">
      <c r="D608" s="84"/>
      <c r="E608" s="84"/>
      <c r="I608" s="73"/>
      <c r="J608" s="73"/>
      <c r="K608" s="73"/>
    </row>
    <row r="609">
      <c r="D609" s="84"/>
      <c r="E609" s="84"/>
      <c r="I609" s="73"/>
      <c r="J609" s="73"/>
      <c r="K609" s="73"/>
    </row>
    <row r="610">
      <c r="D610" s="84"/>
      <c r="E610" s="84"/>
      <c r="I610" s="73"/>
      <c r="J610" s="73"/>
      <c r="K610" s="73"/>
    </row>
    <row r="611">
      <c r="D611" s="84"/>
      <c r="E611" s="84"/>
      <c r="I611" s="73"/>
      <c r="J611" s="73"/>
      <c r="K611" s="73"/>
    </row>
    <row r="612">
      <c r="D612" s="84"/>
      <c r="E612" s="84"/>
      <c r="I612" s="73"/>
      <c r="J612" s="73"/>
      <c r="K612" s="73"/>
    </row>
    <row r="613">
      <c r="D613" s="84"/>
      <c r="E613" s="84"/>
      <c r="I613" s="73"/>
      <c r="J613" s="73"/>
      <c r="K613" s="73"/>
    </row>
    <row r="614">
      <c r="D614" s="84"/>
      <c r="E614" s="84"/>
      <c r="I614" s="73"/>
      <c r="J614" s="73"/>
      <c r="K614" s="73"/>
    </row>
    <row r="615">
      <c r="D615" s="84"/>
      <c r="E615" s="84"/>
      <c r="I615" s="73"/>
      <c r="J615" s="73"/>
      <c r="K615" s="73"/>
    </row>
    <row r="616">
      <c r="D616" s="84"/>
      <c r="E616" s="84"/>
      <c r="I616" s="73"/>
      <c r="J616" s="73"/>
      <c r="K616" s="73"/>
    </row>
    <row r="617">
      <c r="D617" s="84"/>
      <c r="E617" s="84"/>
      <c r="I617" s="73"/>
      <c r="J617" s="73"/>
      <c r="K617" s="73"/>
    </row>
    <row r="618">
      <c r="D618" s="84"/>
      <c r="E618" s="84"/>
      <c r="I618" s="73"/>
      <c r="J618" s="73"/>
      <c r="K618" s="73"/>
    </row>
    <row r="619">
      <c r="D619" s="84"/>
      <c r="E619" s="84"/>
      <c r="I619" s="73"/>
      <c r="J619" s="73"/>
      <c r="K619" s="73"/>
    </row>
    <row r="620">
      <c r="D620" s="84"/>
      <c r="E620" s="84"/>
      <c r="I620" s="73"/>
      <c r="J620" s="73"/>
      <c r="K620" s="73"/>
    </row>
    <row r="621">
      <c r="D621" s="84"/>
      <c r="E621" s="84"/>
      <c r="I621" s="73"/>
      <c r="J621" s="73"/>
      <c r="K621" s="73"/>
    </row>
    <row r="622">
      <c r="D622" s="84"/>
      <c r="E622" s="84"/>
      <c r="I622" s="73"/>
      <c r="J622" s="73"/>
      <c r="K622" s="73"/>
    </row>
    <row r="623">
      <c r="D623" s="84"/>
      <c r="E623" s="84"/>
      <c r="I623" s="73"/>
      <c r="J623" s="73"/>
      <c r="K623" s="73"/>
    </row>
    <row r="624">
      <c r="D624" s="84"/>
      <c r="E624" s="84"/>
      <c r="I624" s="73"/>
      <c r="J624" s="73"/>
      <c r="K624" s="73"/>
    </row>
    <row r="625">
      <c r="D625" s="84"/>
      <c r="E625" s="84"/>
      <c r="I625" s="73"/>
      <c r="J625" s="73"/>
      <c r="K625" s="73"/>
    </row>
    <row r="626">
      <c r="D626" s="84"/>
      <c r="E626" s="84"/>
      <c r="I626" s="73"/>
      <c r="J626" s="73"/>
      <c r="K626" s="73"/>
    </row>
    <row r="627">
      <c r="D627" s="84"/>
      <c r="E627" s="84"/>
      <c r="I627" s="73"/>
      <c r="J627" s="73"/>
      <c r="K627" s="73"/>
    </row>
    <row r="628">
      <c r="D628" s="84"/>
      <c r="E628" s="84"/>
      <c r="I628" s="73"/>
      <c r="J628" s="73"/>
      <c r="K628" s="73"/>
    </row>
    <row r="629">
      <c r="D629" s="84"/>
      <c r="E629" s="84"/>
      <c r="I629" s="73"/>
      <c r="J629" s="73"/>
      <c r="K629" s="73"/>
    </row>
    <row r="630">
      <c r="D630" s="84"/>
      <c r="E630" s="84"/>
      <c r="I630" s="73"/>
      <c r="J630" s="73"/>
      <c r="K630" s="73"/>
    </row>
    <row r="631">
      <c r="D631" s="84"/>
      <c r="E631" s="84"/>
      <c r="I631" s="73"/>
      <c r="J631" s="73"/>
      <c r="K631" s="73"/>
    </row>
    <row r="632">
      <c r="D632" s="84"/>
      <c r="E632" s="84"/>
      <c r="I632" s="73"/>
      <c r="J632" s="73"/>
      <c r="K632" s="73"/>
    </row>
    <row r="633">
      <c r="D633" s="84"/>
      <c r="E633" s="84"/>
      <c r="I633" s="73"/>
      <c r="J633" s="73"/>
      <c r="K633" s="73"/>
    </row>
    <row r="634">
      <c r="D634" s="84"/>
      <c r="E634" s="84"/>
      <c r="I634" s="73"/>
      <c r="J634" s="73"/>
      <c r="K634" s="73"/>
    </row>
    <row r="635">
      <c r="D635" s="84"/>
      <c r="E635" s="84"/>
      <c r="I635" s="73"/>
      <c r="J635" s="73"/>
      <c r="K635" s="73"/>
    </row>
    <row r="636">
      <c r="D636" s="84"/>
      <c r="E636" s="84"/>
      <c r="I636" s="73"/>
      <c r="J636" s="73"/>
      <c r="K636" s="73"/>
    </row>
    <row r="637">
      <c r="D637" s="84"/>
      <c r="E637" s="84"/>
      <c r="I637" s="73"/>
      <c r="J637" s="73"/>
      <c r="K637" s="73"/>
    </row>
    <row r="638">
      <c r="D638" s="84"/>
      <c r="E638" s="84"/>
      <c r="I638" s="73"/>
      <c r="J638" s="73"/>
      <c r="K638" s="73"/>
    </row>
    <row r="639">
      <c r="D639" s="84"/>
      <c r="E639" s="84"/>
      <c r="I639" s="73"/>
      <c r="J639" s="73"/>
      <c r="K639" s="73"/>
    </row>
    <row r="640">
      <c r="D640" s="84"/>
      <c r="E640" s="84"/>
      <c r="I640" s="73"/>
      <c r="J640" s="73"/>
      <c r="K640" s="73"/>
    </row>
    <row r="641">
      <c r="D641" s="84"/>
      <c r="E641" s="84"/>
      <c r="I641" s="73"/>
      <c r="J641" s="73"/>
      <c r="K641" s="73"/>
    </row>
    <row r="642">
      <c r="D642" s="84"/>
      <c r="E642" s="84"/>
      <c r="I642" s="73"/>
      <c r="J642" s="73"/>
      <c r="K642" s="73"/>
    </row>
    <row r="643">
      <c r="D643" s="84"/>
      <c r="E643" s="84"/>
      <c r="I643" s="73"/>
      <c r="J643" s="73"/>
      <c r="K643" s="73"/>
    </row>
    <row r="644">
      <c r="D644" s="84"/>
      <c r="E644" s="84"/>
      <c r="I644" s="73"/>
      <c r="J644" s="73"/>
      <c r="K644" s="73"/>
    </row>
    <row r="645">
      <c r="D645" s="84"/>
      <c r="E645" s="84"/>
      <c r="I645" s="73"/>
      <c r="J645" s="73"/>
      <c r="K645" s="73"/>
    </row>
    <row r="646">
      <c r="D646" s="84"/>
      <c r="E646" s="84"/>
      <c r="I646" s="73"/>
      <c r="J646" s="73"/>
      <c r="K646" s="73"/>
    </row>
    <row r="647">
      <c r="D647" s="84"/>
      <c r="E647" s="84"/>
      <c r="I647" s="73"/>
      <c r="J647" s="73"/>
      <c r="K647" s="73"/>
    </row>
    <row r="648">
      <c r="D648" s="84"/>
      <c r="E648" s="84"/>
      <c r="I648" s="73"/>
      <c r="J648" s="73"/>
      <c r="K648" s="73"/>
    </row>
    <row r="649">
      <c r="D649" s="84"/>
      <c r="E649" s="84"/>
      <c r="I649" s="73"/>
      <c r="J649" s="73"/>
      <c r="K649" s="73"/>
    </row>
    <row r="650">
      <c r="D650" s="84"/>
      <c r="E650" s="84"/>
      <c r="I650" s="73"/>
      <c r="J650" s="73"/>
      <c r="K650" s="73"/>
    </row>
    <row r="651">
      <c r="D651" s="84"/>
      <c r="E651" s="84"/>
      <c r="I651" s="73"/>
      <c r="J651" s="73"/>
      <c r="K651" s="73"/>
    </row>
    <row r="652">
      <c r="D652" s="84"/>
      <c r="E652" s="84"/>
      <c r="I652" s="73"/>
      <c r="J652" s="73"/>
      <c r="K652" s="73"/>
    </row>
    <row r="653">
      <c r="D653" s="84"/>
      <c r="E653" s="84"/>
      <c r="I653" s="73"/>
      <c r="J653" s="73"/>
      <c r="K653" s="73"/>
    </row>
    <row r="654">
      <c r="D654" s="84"/>
      <c r="E654" s="84"/>
      <c r="I654" s="73"/>
      <c r="J654" s="73"/>
      <c r="K654" s="73"/>
    </row>
    <row r="655">
      <c r="D655" s="84"/>
      <c r="E655" s="84"/>
      <c r="I655" s="73"/>
      <c r="J655" s="73"/>
      <c r="K655" s="73"/>
    </row>
    <row r="656">
      <c r="D656" s="84"/>
      <c r="E656" s="84"/>
      <c r="I656" s="73"/>
      <c r="J656" s="73"/>
      <c r="K656" s="73"/>
    </row>
    <row r="657">
      <c r="D657" s="84"/>
      <c r="E657" s="84"/>
      <c r="I657" s="73"/>
      <c r="J657" s="73"/>
      <c r="K657" s="73"/>
    </row>
    <row r="658">
      <c r="D658" s="84"/>
      <c r="E658" s="84"/>
      <c r="I658" s="73"/>
      <c r="J658" s="73"/>
      <c r="K658" s="73"/>
    </row>
    <row r="659">
      <c r="D659" s="84"/>
      <c r="E659" s="84"/>
      <c r="I659" s="73"/>
      <c r="J659" s="73"/>
      <c r="K659" s="73"/>
    </row>
    <row r="660">
      <c r="D660" s="84"/>
      <c r="E660" s="84"/>
      <c r="I660" s="73"/>
      <c r="J660" s="73"/>
      <c r="K660" s="73"/>
    </row>
    <row r="661">
      <c r="D661" s="84"/>
      <c r="E661" s="84"/>
      <c r="I661" s="73"/>
      <c r="J661" s="73"/>
      <c r="K661" s="73"/>
    </row>
    <row r="662">
      <c r="D662" s="84"/>
      <c r="E662" s="84"/>
      <c r="I662" s="73"/>
      <c r="J662" s="73"/>
      <c r="K662" s="73"/>
    </row>
    <row r="663">
      <c r="D663" s="84"/>
      <c r="E663" s="84"/>
      <c r="I663" s="73"/>
      <c r="J663" s="73"/>
      <c r="K663" s="73"/>
    </row>
    <row r="664">
      <c r="D664" s="84"/>
      <c r="E664" s="84"/>
      <c r="I664" s="73"/>
      <c r="J664" s="73"/>
      <c r="K664" s="73"/>
    </row>
    <row r="665">
      <c r="D665" s="84"/>
      <c r="E665" s="84"/>
      <c r="I665" s="73"/>
      <c r="J665" s="73"/>
      <c r="K665" s="73"/>
    </row>
    <row r="666">
      <c r="D666" s="84"/>
      <c r="E666" s="84"/>
      <c r="I666" s="73"/>
      <c r="J666" s="73"/>
      <c r="K666" s="73"/>
    </row>
    <row r="667">
      <c r="D667" s="84"/>
      <c r="E667" s="84"/>
      <c r="I667" s="73"/>
      <c r="J667" s="73"/>
      <c r="K667" s="73"/>
    </row>
    <row r="668">
      <c r="D668" s="84"/>
      <c r="E668" s="84"/>
      <c r="I668" s="73"/>
      <c r="J668" s="73"/>
      <c r="K668" s="73"/>
    </row>
    <row r="669">
      <c r="D669" s="84"/>
      <c r="E669" s="84"/>
      <c r="I669" s="73"/>
      <c r="J669" s="73"/>
      <c r="K669" s="73"/>
    </row>
    <row r="670">
      <c r="D670" s="84"/>
      <c r="E670" s="84"/>
      <c r="I670" s="73"/>
      <c r="J670" s="73"/>
      <c r="K670" s="73"/>
    </row>
    <row r="671">
      <c r="D671" s="84"/>
      <c r="E671" s="84"/>
      <c r="I671" s="73"/>
      <c r="J671" s="73"/>
      <c r="K671" s="73"/>
    </row>
    <row r="672">
      <c r="D672" s="84"/>
      <c r="E672" s="84"/>
      <c r="I672" s="73"/>
      <c r="J672" s="73"/>
      <c r="K672" s="73"/>
    </row>
    <row r="673">
      <c r="D673" s="84"/>
      <c r="E673" s="84"/>
      <c r="I673" s="73"/>
      <c r="J673" s="73"/>
      <c r="K673" s="73"/>
    </row>
    <row r="674">
      <c r="D674" s="84"/>
      <c r="E674" s="84"/>
      <c r="I674" s="73"/>
      <c r="J674" s="73"/>
      <c r="K674" s="73"/>
    </row>
    <row r="675">
      <c r="D675" s="84"/>
      <c r="E675" s="84"/>
      <c r="I675" s="73"/>
      <c r="J675" s="73"/>
      <c r="K675" s="73"/>
    </row>
    <row r="676">
      <c r="D676" s="84"/>
      <c r="E676" s="84"/>
      <c r="I676" s="73"/>
      <c r="J676" s="73"/>
      <c r="K676" s="73"/>
    </row>
    <row r="677">
      <c r="D677" s="84"/>
      <c r="E677" s="84"/>
      <c r="I677" s="73"/>
      <c r="J677" s="73"/>
      <c r="K677" s="73"/>
    </row>
    <row r="678">
      <c r="D678" s="84"/>
      <c r="E678" s="84"/>
      <c r="I678" s="73"/>
      <c r="J678" s="73"/>
      <c r="K678" s="73"/>
    </row>
    <row r="679">
      <c r="D679" s="84"/>
      <c r="E679" s="84"/>
      <c r="I679" s="73"/>
      <c r="J679" s="73"/>
      <c r="K679" s="73"/>
    </row>
    <row r="680">
      <c r="D680" s="84"/>
      <c r="E680" s="84"/>
      <c r="I680" s="73"/>
      <c r="J680" s="73"/>
      <c r="K680" s="73"/>
    </row>
    <row r="681">
      <c r="D681" s="84"/>
      <c r="E681" s="84"/>
      <c r="I681" s="73"/>
      <c r="J681" s="73"/>
      <c r="K681" s="73"/>
    </row>
    <row r="682">
      <c r="D682" s="84"/>
      <c r="E682" s="84"/>
      <c r="I682" s="73"/>
      <c r="J682" s="73"/>
      <c r="K682" s="73"/>
    </row>
    <row r="683">
      <c r="D683" s="84"/>
      <c r="E683" s="84"/>
      <c r="I683" s="73"/>
      <c r="J683" s="73"/>
      <c r="K683" s="73"/>
    </row>
    <row r="684">
      <c r="D684" s="84"/>
      <c r="E684" s="84"/>
      <c r="I684" s="73"/>
      <c r="J684" s="73"/>
      <c r="K684" s="73"/>
    </row>
    <row r="685">
      <c r="D685" s="84"/>
      <c r="E685" s="84"/>
      <c r="I685" s="73"/>
      <c r="J685" s="73"/>
      <c r="K685" s="73"/>
    </row>
    <row r="686">
      <c r="D686" s="84"/>
      <c r="E686" s="84"/>
      <c r="I686" s="73"/>
      <c r="J686" s="73"/>
      <c r="K686" s="73"/>
    </row>
    <row r="687">
      <c r="D687" s="84"/>
      <c r="E687" s="84"/>
      <c r="I687" s="73"/>
      <c r="J687" s="73"/>
      <c r="K687" s="73"/>
    </row>
    <row r="688">
      <c r="D688" s="84"/>
      <c r="E688" s="84"/>
      <c r="I688" s="73"/>
      <c r="J688" s="73"/>
      <c r="K688" s="73"/>
    </row>
    <row r="689">
      <c r="D689" s="84"/>
      <c r="E689" s="84"/>
      <c r="I689" s="73"/>
      <c r="J689" s="73"/>
      <c r="K689" s="73"/>
    </row>
    <row r="690">
      <c r="D690" s="84"/>
      <c r="E690" s="84"/>
      <c r="I690" s="73"/>
      <c r="J690" s="73"/>
      <c r="K690" s="73"/>
    </row>
    <row r="691">
      <c r="D691" s="84"/>
      <c r="E691" s="84"/>
      <c r="I691" s="73"/>
      <c r="J691" s="73"/>
      <c r="K691" s="73"/>
    </row>
    <row r="692">
      <c r="D692" s="84"/>
      <c r="E692" s="84"/>
      <c r="I692" s="73"/>
      <c r="J692" s="73"/>
      <c r="K692" s="73"/>
    </row>
    <row r="693">
      <c r="D693" s="84"/>
      <c r="E693" s="84"/>
      <c r="I693" s="73"/>
      <c r="J693" s="73"/>
      <c r="K693" s="73"/>
    </row>
    <row r="694">
      <c r="D694" s="84"/>
      <c r="E694" s="84"/>
      <c r="I694" s="73"/>
      <c r="J694" s="73"/>
      <c r="K694" s="73"/>
    </row>
    <row r="695">
      <c r="D695" s="84"/>
      <c r="E695" s="84"/>
      <c r="I695" s="73"/>
      <c r="J695" s="73"/>
      <c r="K695" s="73"/>
    </row>
    <row r="696">
      <c r="D696" s="84"/>
      <c r="E696" s="84"/>
      <c r="I696" s="73"/>
      <c r="J696" s="73"/>
      <c r="K696" s="73"/>
    </row>
    <row r="697">
      <c r="D697" s="84"/>
      <c r="E697" s="84"/>
      <c r="I697" s="73"/>
      <c r="J697" s="73"/>
      <c r="K697" s="73"/>
    </row>
    <row r="698">
      <c r="D698" s="84"/>
      <c r="E698" s="84"/>
      <c r="I698" s="73"/>
      <c r="J698" s="73"/>
      <c r="K698" s="73"/>
    </row>
    <row r="699">
      <c r="D699" s="84"/>
      <c r="E699" s="84"/>
      <c r="I699" s="73"/>
      <c r="J699" s="73"/>
      <c r="K699" s="73"/>
    </row>
    <row r="700">
      <c r="D700" s="84"/>
      <c r="E700" s="84"/>
      <c r="I700" s="73"/>
      <c r="J700" s="73"/>
      <c r="K700" s="73"/>
    </row>
    <row r="701">
      <c r="D701" s="84"/>
      <c r="E701" s="84"/>
      <c r="I701" s="73"/>
      <c r="J701" s="73"/>
      <c r="K701" s="73"/>
    </row>
    <row r="702">
      <c r="D702" s="84"/>
      <c r="E702" s="84"/>
      <c r="I702" s="73"/>
      <c r="J702" s="73"/>
      <c r="K702" s="73"/>
    </row>
    <row r="703">
      <c r="D703" s="84"/>
      <c r="E703" s="84"/>
      <c r="I703" s="73"/>
      <c r="J703" s="73"/>
      <c r="K703" s="73"/>
    </row>
    <row r="704">
      <c r="D704" s="84"/>
      <c r="E704" s="84"/>
      <c r="I704" s="73"/>
      <c r="J704" s="73"/>
      <c r="K704" s="73"/>
    </row>
    <row r="705">
      <c r="D705" s="84"/>
      <c r="E705" s="84"/>
      <c r="I705" s="73"/>
      <c r="J705" s="73"/>
      <c r="K705" s="73"/>
    </row>
    <row r="706">
      <c r="D706" s="84"/>
      <c r="E706" s="84"/>
      <c r="I706" s="73"/>
      <c r="J706" s="73"/>
      <c r="K706" s="73"/>
    </row>
    <row r="707">
      <c r="D707" s="84"/>
      <c r="E707" s="84"/>
      <c r="I707" s="73"/>
      <c r="J707" s="73"/>
      <c r="K707" s="73"/>
    </row>
    <row r="708">
      <c r="D708" s="84"/>
      <c r="E708" s="84"/>
      <c r="I708" s="73"/>
      <c r="J708" s="73"/>
      <c r="K708" s="73"/>
    </row>
    <row r="709">
      <c r="D709" s="84"/>
      <c r="E709" s="84"/>
      <c r="I709" s="73"/>
      <c r="J709" s="73"/>
      <c r="K709" s="73"/>
    </row>
    <row r="710">
      <c r="D710" s="84"/>
      <c r="E710" s="84"/>
      <c r="I710" s="73"/>
      <c r="J710" s="73"/>
      <c r="K710" s="73"/>
    </row>
    <row r="711">
      <c r="D711" s="84"/>
      <c r="E711" s="84"/>
      <c r="I711" s="73"/>
      <c r="J711" s="73"/>
      <c r="K711" s="73"/>
    </row>
    <row r="712">
      <c r="D712" s="84"/>
      <c r="E712" s="84"/>
      <c r="I712" s="73"/>
      <c r="J712" s="73"/>
      <c r="K712" s="73"/>
    </row>
    <row r="713">
      <c r="D713" s="84"/>
      <c r="E713" s="84"/>
      <c r="I713" s="73"/>
      <c r="J713" s="73"/>
      <c r="K713" s="73"/>
    </row>
    <row r="714">
      <c r="D714" s="84"/>
      <c r="E714" s="84"/>
      <c r="I714" s="73"/>
      <c r="J714" s="73"/>
      <c r="K714" s="73"/>
    </row>
    <row r="715">
      <c r="D715" s="84"/>
      <c r="E715" s="84"/>
      <c r="I715" s="73"/>
      <c r="J715" s="73"/>
      <c r="K715" s="73"/>
    </row>
    <row r="716">
      <c r="D716" s="84"/>
      <c r="E716" s="84"/>
      <c r="I716" s="73"/>
      <c r="J716" s="73"/>
      <c r="K716" s="73"/>
    </row>
    <row r="717">
      <c r="D717" s="84"/>
      <c r="E717" s="84"/>
      <c r="I717" s="73"/>
      <c r="J717" s="73"/>
      <c r="K717" s="73"/>
    </row>
    <row r="718">
      <c r="D718" s="84"/>
      <c r="E718" s="84"/>
      <c r="I718" s="73"/>
      <c r="J718" s="73"/>
      <c r="K718" s="73"/>
    </row>
    <row r="719">
      <c r="D719" s="84"/>
      <c r="E719" s="84"/>
      <c r="I719" s="73"/>
      <c r="J719" s="73"/>
      <c r="K719" s="73"/>
    </row>
    <row r="720">
      <c r="D720" s="84"/>
      <c r="E720" s="84"/>
      <c r="I720" s="73"/>
      <c r="J720" s="73"/>
      <c r="K720" s="73"/>
    </row>
    <row r="721">
      <c r="D721" s="84"/>
      <c r="E721" s="84"/>
      <c r="I721" s="73"/>
      <c r="J721" s="73"/>
      <c r="K721" s="73"/>
    </row>
    <row r="722">
      <c r="D722" s="84"/>
      <c r="E722" s="84"/>
      <c r="I722" s="73"/>
      <c r="J722" s="73"/>
      <c r="K722" s="73"/>
    </row>
    <row r="723">
      <c r="D723" s="84"/>
      <c r="E723" s="84"/>
      <c r="I723" s="73"/>
      <c r="J723" s="73"/>
      <c r="K723" s="73"/>
    </row>
    <row r="724">
      <c r="D724" s="84"/>
      <c r="E724" s="84"/>
      <c r="I724" s="73"/>
      <c r="J724" s="73"/>
      <c r="K724" s="73"/>
    </row>
    <row r="725">
      <c r="D725" s="84"/>
      <c r="E725" s="84"/>
      <c r="I725" s="73"/>
      <c r="J725" s="73"/>
      <c r="K725" s="73"/>
    </row>
    <row r="726">
      <c r="D726" s="84"/>
      <c r="E726" s="84"/>
      <c r="I726" s="73"/>
      <c r="J726" s="73"/>
      <c r="K726" s="73"/>
    </row>
    <row r="727">
      <c r="D727" s="84"/>
      <c r="E727" s="84"/>
      <c r="I727" s="73"/>
      <c r="J727" s="73"/>
      <c r="K727" s="73"/>
    </row>
    <row r="728">
      <c r="D728" s="84"/>
      <c r="E728" s="84"/>
      <c r="I728" s="73"/>
      <c r="J728" s="73"/>
      <c r="K728" s="73"/>
    </row>
    <row r="729">
      <c r="D729" s="84"/>
      <c r="E729" s="84"/>
      <c r="I729" s="73"/>
      <c r="J729" s="73"/>
      <c r="K729" s="73"/>
    </row>
    <row r="730">
      <c r="D730" s="84"/>
      <c r="E730" s="84"/>
      <c r="I730" s="73"/>
      <c r="J730" s="73"/>
      <c r="K730" s="73"/>
    </row>
    <row r="731">
      <c r="D731" s="84"/>
      <c r="E731" s="84"/>
      <c r="I731" s="73"/>
      <c r="J731" s="73"/>
      <c r="K731" s="73"/>
    </row>
    <row r="732">
      <c r="D732" s="84"/>
      <c r="E732" s="84"/>
      <c r="I732" s="73"/>
      <c r="J732" s="73"/>
      <c r="K732" s="73"/>
    </row>
    <row r="733">
      <c r="D733" s="84"/>
      <c r="E733" s="84"/>
      <c r="I733" s="73"/>
      <c r="J733" s="73"/>
      <c r="K733" s="73"/>
    </row>
    <row r="734">
      <c r="D734" s="84"/>
      <c r="E734" s="84"/>
      <c r="I734" s="73"/>
      <c r="J734" s="73"/>
      <c r="K734" s="73"/>
    </row>
    <row r="735">
      <c r="D735" s="84"/>
      <c r="E735" s="84"/>
      <c r="I735" s="73"/>
      <c r="J735" s="73"/>
      <c r="K735" s="73"/>
    </row>
    <row r="736">
      <c r="D736" s="84"/>
      <c r="E736" s="84"/>
      <c r="I736" s="73"/>
      <c r="J736" s="73"/>
      <c r="K736" s="73"/>
    </row>
    <row r="737">
      <c r="D737" s="84"/>
      <c r="E737" s="84"/>
      <c r="I737" s="73"/>
      <c r="J737" s="73"/>
      <c r="K737" s="73"/>
    </row>
    <row r="738">
      <c r="D738" s="84"/>
      <c r="E738" s="84"/>
      <c r="I738" s="73"/>
      <c r="J738" s="73"/>
      <c r="K738" s="73"/>
    </row>
    <row r="739">
      <c r="D739" s="84"/>
      <c r="E739" s="84"/>
      <c r="I739" s="73"/>
      <c r="J739" s="73"/>
      <c r="K739" s="73"/>
    </row>
    <row r="740">
      <c r="D740" s="84"/>
      <c r="E740" s="84"/>
      <c r="I740" s="73"/>
      <c r="J740" s="73"/>
      <c r="K740" s="73"/>
    </row>
    <row r="741">
      <c r="D741" s="84"/>
      <c r="E741" s="84"/>
      <c r="I741" s="73"/>
      <c r="J741" s="73"/>
      <c r="K741" s="73"/>
    </row>
    <row r="742">
      <c r="D742" s="84"/>
      <c r="E742" s="84"/>
      <c r="I742" s="73"/>
      <c r="J742" s="73"/>
      <c r="K742" s="73"/>
    </row>
    <row r="743">
      <c r="D743" s="84"/>
      <c r="E743" s="84"/>
      <c r="I743" s="73"/>
      <c r="J743" s="73"/>
      <c r="K743" s="73"/>
    </row>
    <row r="744">
      <c r="D744" s="84"/>
      <c r="E744" s="84"/>
      <c r="I744" s="73"/>
      <c r="J744" s="73"/>
      <c r="K744" s="73"/>
    </row>
    <row r="745">
      <c r="D745" s="84"/>
      <c r="E745" s="84"/>
      <c r="I745" s="73"/>
      <c r="J745" s="73"/>
      <c r="K745" s="73"/>
    </row>
    <row r="746">
      <c r="D746" s="84"/>
      <c r="E746" s="84"/>
      <c r="I746" s="73"/>
      <c r="J746" s="73"/>
      <c r="K746" s="73"/>
    </row>
    <row r="747">
      <c r="D747" s="84"/>
      <c r="E747" s="84"/>
      <c r="I747" s="73"/>
      <c r="J747" s="73"/>
      <c r="K747" s="73"/>
    </row>
    <row r="748">
      <c r="D748" s="84"/>
      <c r="E748" s="84"/>
      <c r="I748" s="73"/>
      <c r="J748" s="73"/>
      <c r="K748" s="73"/>
    </row>
    <row r="749">
      <c r="D749" s="84"/>
      <c r="E749" s="84"/>
      <c r="I749" s="73"/>
      <c r="J749" s="73"/>
      <c r="K749" s="73"/>
    </row>
    <row r="750">
      <c r="D750" s="84"/>
      <c r="E750" s="84"/>
      <c r="I750" s="73"/>
      <c r="J750" s="73"/>
      <c r="K750" s="73"/>
    </row>
    <row r="751">
      <c r="D751" s="84"/>
      <c r="E751" s="84"/>
      <c r="I751" s="73"/>
      <c r="J751" s="73"/>
      <c r="K751" s="73"/>
    </row>
    <row r="752">
      <c r="D752" s="84"/>
      <c r="E752" s="84"/>
      <c r="I752" s="73"/>
      <c r="J752" s="73"/>
      <c r="K752" s="73"/>
    </row>
    <row r="753">
      <c r="D753" s="84"/>
      <c r="E753" s="84"/>
      <c r="I753" s="73"/>
      <c r="J753" s="73"/>
      <c r="K753" s="73"/>
    </row>
    <row r="754">
      <c r="D754" s="84"/>
      <c r="E754" s="84"/>
      <c r="I754" s="73"/>
      <c r="J754" s="73"/>
      <c r="K754" s="73"/>
    </row>
    <row r="755">
      <c r="D755" s="84"/>
      <c r="E755" s="84"/>
      <c r="I755" s="73"/>
      <c r="J755" s="73"/>
      <c r="K755" s="73"/>
    </row>
    <row r="756">
      <c r="D756" s="84"/>
      <c r="E756" s="84"/>
      <c r="I756" s="73"/>
      <c r="J756" s="73"/>
      <c r="K756" s="73"/>
    </row>
    <row r="757">
      <c r="D757" s="84"/>
      <c r="E757" s="84"/>
      <c r="I757" s="73"/>
      <c r="J757" s="73"/>
      <c r="K757" s="73"/>
    </row>
    <row r="758">
      <c r="D758" s="84"/>
      <c r="E758" s="84"/>
      <c r="I758" s="73"/>
      <c r="J758" s="73"/>
      <c r="K758" s="73"/>
    </row>
    <row r="759">
      <c r="D759" s="84"/>
      <c r="E759" s="84"/>
      <c r="I759" s="73"/>
      <c r="J759" s="73"/>
      <c r="K759" s="73"/>
    </row>
    <row r="760">
      <c r="D760" s="84"/>
      <c r="E760" s="84"/>
      <c r="I760" s="73"/>
      <c r="J760" s="73"/>
      <c r="K760" s="73"/>
    </row>
    <row r="761">
      <c r="D761" s="84"/>
      <c r="E761" s="84"/>
      <c r="I761" s="73"/>
      <c r="J761" s="73"/>
      <c r="K761" s="73"/>
    </row>
    <row r="762">
      <c r="D762" s="84"/>
      <c r="E762" s="84"/>
      <c r="I762" s="73"/>
      <c r="J762" s="73"/>
      <c r="K762" s="73"/>
    </row>
    <row r="763">
      <c r="D763" s="84"/>
      <c r="E763" s="84"/>
      <c r="I763" s="73"/>
      <c r="J763" s="73"/>
      <c r="K763" s="73"/>
    </row>
    <row r="764">
      <c r="D764" s="84"/>
      <c r="E764" s="84"/>
      <c r="I764" s="73"/>
      <c r="J764" s="73"/>
      <c r="K764" s="73"/>
    </row>
    <row r="765">
      <c r="D765" s="84"/>
      <c r="E765" s="84"/>
      <c r="I765" s="73"/>
      <c r="J765" s="73"/>
      <c r="K765" s="73"/>
    </row>
    <row r="766">
      <c r="D766" s="84"/>
      <c r="E766" s="84"/>
      <c r="I766" s="73"/>
      <c r="J766" s="73"/>
      <c r="K766" s="73"/>
    </row>
    <row r="767">
      <c r="D767" s="84"/>
      <c r="E767" s="84"/>
      <c r="I767" s="73"/>
      <c r="J767" s="73"/>
      <c r="K767" s="73"/>
    </row>
    <row r="768">
      <c r="D768" s="84"/>
      <c r="E768" s="84"/>
      <c r="I768" s="73"/>
      <c r="J768" s="73"/>
      <c r="K768" s="73"/>
    </row>
    <row r="769">
      <c r="D769" s="84"/>
      <c r="E769" s="84"/>
      <c r="I769" s="73"/>
      <c r="J769" s="73"/>
      <c r="K769" s="73"/>
    </row>
    <row r="770">
      <c r="D770" s="84"/>
      <c r="E770" s="84"/>
      <c r="I770" s="73"/>
      <c r="J770" s="73"/>
      <c r="K770" s="73"/>
    </row>
    <row r="771">
      <c r="D771" s="84"/>
      <c r="E771" s="84"/>
      <c r="I771" s="73"/>
      <c r="J771" s="73"/>
      <c r="K771" s="73"/>
    </row>
    <row r="772">
      <c r="D772" s="84"/>
      <c r="E772" s="84"/>
      <c r="I772" s="73"/>
      <c r="J772" s="73"/>
      <c r="K772" s="73"/>
    </row>
    <row r="773">
      <c r="D773" s="84"/>
      <c r="E773" s="84"/>
      <c r="I773" s="73"/>
      <c r="J773" s="73"/>
      <c r="K773" s="73"/>
    </row>
    <row r="774">
      <c r="D774" s="84"/>
      <c r="E774" s="84"/>
      <c r="I774" s="73"/>
      <c r="J774" s="73"/>
      <c r="K774" s="73"/>
    </row>
    <row r="775">
      <c r="D775" s="84"/>
      <c r="E775" s="84"/>
      <c r="I775" s="73"/>
      <c r="J775" s="73"/>
      <c r="K775" s="73"/>
    </row>
    <row r="776">
      <c r="D776" s="84"/>
      <c r="E776" s="84"/>
      <c r="I776" s="73"/>
      <c r="J776" s="73"/>
      <c r="K776" s="73"/>
    </row>
    <row r="777">
      <c r="D777" s="84"/>
      <c r="E777" s="84"/>
      <c r="I777" s="73"/>
      <c r="J777" s="73"/>
      <c r="K777" s="73"/>
    </row>
    <row r="778">
      <c r="D778" s="84"/>
      <c r="E778" s="84"/>
      <c r="I778" s="73"/>
      <c r="J778" s="73"/>
      <c r="K778" s="73"/>
    </row>
    <row r="779">
      <c r="D779" s="84"/>
      <c r="E779" s="84"/>
      <c r="I779" s="73"/>
      <c r="J779" s="73"/>
      <c r="K779" s="73"/>
    </row>
    <row r="780">
      <c r="D780" s="84"/>
      <c r="E780" s="84"/>
      <c r="I780" s="73"/>
      <c r="J780" s="73"/>
      <c r="K780" s="73"/>
    </row>
    <row r="781">
      <c r="D781" s="84"/>
      <c r="E781" s="84"/>
      <c r="I781" s="73"/>
      <c r="J781" s="73"/>
      <c r="K781" s="73"/>
    </row>
    <row r="782">
      <c r="D782" s="84"/>
      <c r="E782" s="84"/>
      <c r="I782" s="73"/>
      <c r="J782" s="73"/>
      <c r="K782" s="73"/>
    </row>
    <row r="783">
      <c r="D783" s="84"/>
      <c r="E783" s="84"/>
      <c r="I783" s="73"/>
      <c r="J783" s="73"/>
      <c r="K783" s="73"/>
    </row>
    <row r="784">
      <c r="D784" s="84"/>
      <c r="E784" s="84"/>
      <c r="I784" s="73"/>
      <c r="J784" s="73"/>
      <c r="K784" s="73"/>
    </row>
    <row r="785">
      <c r="D785" s="84"/>
      <c r="E785" s="84"/>
      <c r="I785" s="73"/>
      <c r="J785" s="73"/>
      <c r="K785" s="73"/>
    </row>
    <row r="786">
      <c r="D786" s="84"/>
      <c r="E786" s="84"/>
      <c r="I786" s="73"/>
      <c r="J786" s="73"/>
      <c r="K786" s="73"/>
    </row>
    <row r="787">
      <c r="D787" s="84"/>
      <c r="E787" s="84"/>
      <c r="I787" s="73"/>
      <c r="J787" s="73"/>
      <c r="K787" s="73"/>
    </row>
    <row r="788">
      <c r="D788" s="84"/>
      <c r="E788" s="84"/>
      <c r="I788" s="73"/>
      <c r="J788" s="73"/>
      <c r="K788" s="73"/>
    </row>
    <row r="789">
      <c r="D789" s="84"/>
      <c r="E789" s="84"/>
      <c r="I789" s="73"/>
      <c r="J789" s="73"/>
      <c r="K789" s="73"/>
    </row>
    <row r="790">
      <c r="D790" s="84"/>
      <c r="E790" s="84"/>
      <c r="I790" s="73"/>
      <c r="J790" s="73"/>
      <c r="K790" s="73"/>
    </row>
    <row r="791">
      <c r="D791" s="84"/>
      <c r="E791" s="84"/>
      <c r="I791" s="73"/>
      <c r="J791" s="73"/>
      <c r="K791" s="73"/>
    </row>
    <row r="792">
      <c r="D792" s="84"/>
      <c r="E792" s="84"/>
      <c r="I792" s="73"/>
      <c r="J792" s="73"/>
      <c r="K792" s="73"/>
    </row>
    <row r="793">
      <c r="D793" s="84"/>
      <c r="E793" s="84"/>
      <c r="I793" s="73"/>
      <c r="J793" s="73"/>
      <c r="K793" s="73"/>
    </row>
    <row r="794">
      <c r="D794" s="84"/>
      <c r="E794" s="84"/>
      <c r="I794" s="73"/>
      <c r="J794" s="73"/>
      <c r="K794" s="73"/>
    </row>
    <row r="795">
      <c r="D795" s="84"/>
      <c r="E795" s="84"/>
      <c r="I795" s="73"/>
      <c r="J795" s="73"/>
      <c r="K795" s="73"/>
    </row>
    <row r="796">
      <c r="D796" s="84"/>
      <c r="E796" s="84"/>
      <c r="I796" s="73"/>
      <c r="J796" s="73"/>
      <c r="K796" s="73"/>
    </row>
    <row r="797">
      <c r="D797" s="84"/>
      <c r="E797" s="84"/>
      <c r="I797" s="73"/>
      <c r="J797" s="73"/>
      <c r="K797" s="73"/>
    </row>
    <row r="798">
      <c r="D798" s="84"/>
      <c r="E798" s="84"/>
      <c r="I798" s="73"/>
      <c r="J798" s="73"/>
      <c r="K798" s="73"/>
    </row>
    <row r="799">
      <c r="D799" s="84"/>
      <c r="E799" s="84"/>
      <c r="I799" s="73"/>
      <c r="J799" s="73"/>
      <c r="K799" s="73"/>
    </row>
    <row r="800">
      <c r="D800" s="84"/>
      <c r="E800" s="84"/>
      <c r="I800" s="73"/>
      <c r="J800" s="73"/>
      <c r="K800" s="73"/>
    </row>
    <row r="801">
      <c r="D801" s="84"/>
      <c r="E801" s="84"/>
      <c r="I801" s="73"/>
      <c r="J801" s="73"/>
      <c r="K801" s="73"/>
    </row>
    <row r="802">
      <c r="D802" s="84"/>
      <c r="E802" s="84"/>
      <c r="I802" s="73"/>
      <c r="J802" s="73"/>
      <c r="K802" s="73"/>
    </row>
    <row r="803">
      <c r="D803" s="84"/>
      <c r="E803" s="84"/>
      <c r="I803" s="73"/>
      <c r="J803" s="73"/>
      <c r="K803" s="73"/>
    </row>
    <row r="804">
      <c r="D804" s="84"/>
      <c r="E804" s="84"/>
      <c r="I804" s="73"/>
      <c r="J804" s="73"/>
      <c r="K804" s="73"/>
    </row>
    <row r="805">
      <c r="D805" s="84"/>
      <c r="E805" s="84"/>
      <c r="I805" s="73"/>
      <c r="J805" s="73"/>
      <c r="K805" s="73"/>
    </row>
    <row r="806">
      <c r="D806" s="84"/>
      <c r="E806" s="84"/>
      <c r="I806" s="73"/>
      <c r="J806" s="73"/>
      <c r="K806" s="73"/>
    </row>
    <row r="807">
      <c r="D807" s="84"/>
      <c r="E807" s="84"/>
      <c r="I807" s="73"/>
      <c r="J807" s="73"/>
      <c r="K807" s="73"/>
    </row>
    <row r="808">
      <c r="D808" s="84"/>
      <c r="E808" s="84"/>
      <c r="I808" s="73"/>
      <c r="J808" s="73"/>
      <c r="K808" s="73"/>
    </row>
    <row r="809">
      <c r="D809" s="84"/>
      <c r="E809" s="84"/>
      <c r="I809" s="73"/>
      <c r="J809" s="73"/>
      <c r="K809" s="73"/>
    </row>
    <row r="810">
      <c r="D810" s="84"/>
      <c r="E810" s="84"/>
      <c r="I810" s="73"/>
      <c r="J810" s="73"/>
      <c r="K810" s="73"/>
    </row>
    <row r="811">
      <c r="D811" s="84"/>
      <c r="E811" s="84"/>
      <c r="I811" s="73"/>
      <c r="J811" s="73"/>
      <c r="K811" s="73"/>
    </row>
    <row r="812">
      <c r="D812" s="84"/>
      <c r="E812" s="84"/>
      <c r="I812" s="73"/>
      <c r="J812" s="73"/>
      <c r="K812" s="73"/>
    </row>
    <row r="813">
      <c r="D813" s="84"/>
      <c r="E813" s="84"/>
      <c r="I813" s="73"/>
      <c r="J813" s="73"/>
      <c r="K813" s="73"/>
    </row>
    <row r="814">
      <c r="D814" s="84"/>
      <c r="E814" s="84"/>
      <c r="I814" s="73"/>
      <c r="J814" s="73"/>
      <c r="K814" s="73"/>
    </row>
    <row r="815">
      <c r="D815" s="84"/>
      <c r="E815" s="84"/>
      <c r="I815" s="73"/>
      <c r="J815" s="73"/>
      <c r="K815" s="73"/>
    </row>
    <row r="816">
      <c r="D816" s="84"/>
      <c r="E816" s="84"/>
      <c r="I816" s="73"/>
      <c r="J816" s="73"/>
      <c r="K816" s="73"/>
    </row>
    <row r="817">
      <c r="D817" s="84"/>
      <c r="E817" s="84"/>
      <c r="I817" s="73"/>
      <c r="J817" s="73"/>
      <c r="K817" s="73"/>
    </row>
    <row r="818">
      <c r="D818" s="84"/>
      <c r="E818" s="84"/>
      <c r="I818" s="73"/>
      <c r="J818" s="73"/>
      <c r="K818" s="73"/>
    </row>
    <row r="819">
      <c r="D819" s="84"/>
      <c r="E819" s="84"/>
      <c r="I819" s="73"/>
      <c r="J819" s="73"/>
      <c r="K819" s="73"/>
    </row>
    <row r="820">
      <c r="D820" s="84"/>
      <c r="E820" s="84"/>
      <c r="I820" s="73"/>
      <c r="J820" s="73"/>
      <c r="K820" s="73"/>
    </row>
    <row r="821">
      <c r="D821" s="84"/>
      <c r="E821" s="84"/>
      <c r="I821" s="73"/>
      <c r="J821" s="73"/>
      <c r="K821" s="73"/>
    </row>
    <row r="822">
      <c r="D822" s="84"/>
      <c r="E822" s="84"/>
      <c r="I822" s="73"/>
      <c r="J822" s="73"/>
      <c r="K822" s="73"/>
    </row>
    <row r="823">
      <c r="D823" s="84"/>
      <c r="E823" s="84"/>
      <c r="I823" s="73"/>
      <c r="J823" s="73"/>
      <c r="K823" s="73"/>
    </row>
    <row r="824">
      <c r="D824" s="84"/>
      <c r="E824" s="84"/>
      <c r="I824" s="73"/>
      <c r="J824" s="73"/>
      <c r="K824" s="73"/>
    </row>
    <row r="825">
      <c r="D825" s="84"/>
      <c r="E825" s="84"/>
      <c r="I825" s="73"/>
      <c r="J825" s="73"/>
      <c r="K825" s="73"/>
    </row>
    <row r="826">
      <c r="D826" s="84"/>
      <c r="E826" s="84"/>
      <c r="I826" s="73"/>
      <c r="J826" s="73"/>
      <c r="K826" s="73"/>
    </row>
    <row r="827">
      <c r="D827" s="84"/>
      <c r="E827" s="84"/>
      <c r="I827" s="73"/>
      <c r="J827" s="73"/>
      <c r="K827" s="73"/>
    </row>
    <row r="828">
      <c r="D828" s="84"/>
      <c r="E828" s="84"/>
      <c r="I828" s="73"/>
      <c r="J828" s="73"/>
      <c r="K828" s="73"/>
    </row>
    <row r="829">
      <c r="D829" s="84"/>
      <c r="E829" s="84"/>
      <c r="I829" s="73"/>
      <c r="J829" s="73"/>
      <c r="K829" s="73"/>
    </row>
    <row r="830">
      <c r="D830" s="84"/>
      <c r="E830" s="84"/>
      <c r="I830" s="73"/>
      <c r="J830" s="73"/>
      <c r="K830" s="73"/>
    </row>
    <row r="831">
      <c r="D831" s="84"/>
      <c r="E831" s="84"/>
      <c r="I831" s="73"/>
      <c r="J831" s="73"/>
      <c r="K831" s="73"/>
    </row>
    <row r="832">
      <c r="D832" s="84"/>
      <c r="E832" s="84"/>
      <c r="I832" s="73"/>
      <c r="J832" s="73"/>
      <c r="K832" s="73"/>
    </row>
    <row r="833">
      <c r="D833" s="84"/>
      <c r="E833" s="84"/>
      <c r="I833" s="73"/>
      <c r="J833" s="73"/>
      <c r="K833" s="73"/>
    </row>
    <row r="834">
      <c r="D834" s="84"/>
      <c r="E834" s="84"/>
      <c r="I834" s="73"/>
      <c r="J834" s="73"/>
      <c r="K834" s="73"/>
    </row>
    <row r="835">
      <c r="D835" s="84"/>
      <c r="E835" s="84"/>
      <c r="I835" s="73"/>
      <c r="J835" s="73"/>
      <c r="K835" s="73"/>
    </row>
    <row r="836">
      <c r="D836" s="84"/>
      <c r="E836" s="84"/>
      <c r="I836" s="73"/>
      <c r="J836" s="73"/>
      <c r="K836" s="73"/>
    </row>
    <row r="837">
      <c r="D837" s="84"/>
      <c r="E837" s="84"/>
      <c r="I837" s="73"/>
      <c r="J837" s="73"/>
      <c r="K837" s="73"/>
    </row>
    <row r="838">
      <c r="D838" s="84"/>
      <c r="E838" s="84"/>
      <c r="I838" s="73"/>
      <c r="J838" s="73"/>
      <c r="K838" s="73"/>
    </row>
    <row r="839">
      <c r="D839" s="84"/>
      <c r="E839" s="84"/>
      <c r="I839" s="73"/>
      <c r="J839" s="73"/>
      <c r="K839" s="73"/>
    </row>
    <row r="840">
      <c r="D840" s="84"/>
      <c r="E840" s="84"/>
      <c r="I840" s="73"/>
      <c r="J840" s="73"/>
      <c r="K840" s="73"/>
    </row>
    <row r="841">
      <c r="D841" s="84"/>
      <c r="E841" s="84"/>
      <c r="I841" s="73"/>
      <c r="J841" s="73"/>
      <c r="K841" s="73"/>
    </row>
    <row r="842">
      <c r="D842" s="84"/>
      <c r="E842" s="84"/>
      <c r="I842" s="73"/>
      <c r="J842" s="73"/>
      <c r="K842" s="73"/>
    </row>
    <row r="843">
      <c r="D843" s="84"/>
      <c r="E843" s="84"/>
      <c r="I843" s="73"/>
      <c r="J843" s="73"/>
      <c r="K843" s="73"/>
    </row>
    <row r="844">
      <c r="D844" s="84"/>
      <c r="E844" s="84"/>
      <c r="I844" s="73"/>
      <c r="J844" s="73"/>
      <c r="K844" s="73"/>
    </row>
    <row r="845">
      <c r="D845" s="84"/>
      <c r="E845" s="84"/>
      <c r="I845" s="73"/>
      <c r="J845" s="73"/>
      <c r="K845" s="73"/>
    </row>
    <row r="846">
      <c r="D846" s="84"/>
      <c r="E846" s="84"/>
      <c r="I846" s="73"/>
      <c r="J846" s="73"/>
      <c r="K846" s="73"/>
    </row>
    <row r="847">
      <c r="D847" s="84"/>
      <c r="E847" s="84"/>
      <c r="I847" s="73"/>
      <c r="J847" s="73"/>
      <c r="K847" s="73"/>
    </row>
    <row r="848">
      <c r="D848" s="84"/>
      <c r="E848" s="84"/>
      <c r="I848" s="73"/>
      <c r="J848" s="73"/>
      <c r="K848" s="73"/>
    </row>
    <row r="849">
      <c r="D849" s="84"/>
      <c r="E849" s="84"/>
      <c r="I849" s="73"/>
      <c r="J849" s="73"/>
      <c r="K849" s="73"/>
    </row>
    <row r="850">
      <c r="D850" s="84"/>
      <c r="E850" s="84"/>
      <c r="I850" s="73"/>
      <c r="J850" s="73"/>
      <c r="K850" s="73"/>
    </row>
    <row r="851">
      <c r="D851" s="84"/>
      <c r="E851" s="84"/>
      <c r="I851" s="73"/>
      <c r="J851" s="73"/>
      <c r="K851" s="73"/>
    </row>
    <row r="852">
      <c r="D852" s="84"/>
      <c r="E852" s="84"/>
      <c r="I852" s="73"/>
      <c r="J852" s="73"/>
      <c r="K852" s="73"/>
    </row>
    <row r="853">
      <c r="D853" s="84"/>
      <c r="E853" s="84"/>
      <c r="I853" s="73"/>
      <c r="J853" s="73"/>
      <c r="K853" s="73"/>
    </row>
    <row r="854">
      <c r="D854" s="84"/>
      <c r="E854" s="84"/>
      <c r="I854" s="73"/>
      <c r="J854" s="73"/>
      <c r="K854" s="73"/>
    </row>
    <row r="855">
      <c r="D855" s="84"/>
      <c r="E855" s="84"/>
      <c r="I855" s="73"/>
      <c r="J855" s="73"/>
      <c r="K855" s="73"/>
    </row>
    <row r="856">
      <c r="D856" s="84"/>
      <c r="E856" s="84"/>
      <c r="I856" s="73"/>
      <c r="J856" s="73"/>
      <c r="K856" s="73"/>
    </row>
    <row r="857">
      <c r="D857" s="84"/>
      <c r="E857" s="84"/>
      <c r="I857" s="73"/>
      <c r="J857" s="73"/>
      <c r="K857" s="73"/>
    </row>
    <row r="858">
      <c r="D858" s="84"/>
      <c r="E858" s="84"/>
      <c r="I858" s="73"/>
      <c r="J858" s="73"/>
      <c r="K858" s="73"/>
    </row>
    <row r="859">
      <c r="D859" s="84"/>
      <c r="E859" s="84"/>
      <c r="I859" s="73"/>
      <c r="J859" s="73"/>
      <c r="K859" s="73"/>
    </row>
    <row r="860">
      <c r="D860" s="84"/>
      <c r="E860" s="84"/>
      <c r="I860" s="73"/>
      <c r="J860" s="73"/>
      <c r="K860" s="73"/>
    </row>
    <row r="861">
      <c r="D861" s="84"/>
      <c r="E861" s="84"/>
      <c r="I861" s="73"/>
      <c r="J861" s="73"/>
      <c r="K861" s="73"/>
    </row>
    <row r="862">
      <c r="D862" s="84"/>
      <c r="E862" s="84"/>
      <c r="I862" s="73"/>
      <c r="J862" s="73"/>
      <c r="K862" s="73"/>
    </row>
    <row r="863">
      <c r="D863" s="84"/>
      <c r="E863" s="84"/>
      <c r="I863" s="73"/>
      <c r="J863" s="73"/>
      <c r="K863" s="73"/>
    </row>
    <row r="864">
      <c r="D864" s="84"/>
      <c r="E864" s="84"/>
      <c r="I864" s="73"/>
      <c r="J864" s="73"/>
      <c r="K864" s="73"/>
    </row>
    <row r="865">
      <c r="D865" s="84"/>
      <c r="E865" s="84"/>
      <c r="I865" s="73"/>
      <c r="J865" s="73"/>
      <c r="K865" s="73"/>
    </row>
    <row r="866">
      <c r="D866" s="84"/>
      <c r="E866" s="84"/>
      <c r="I866" s="73"/>
      <c r="J866" s="73"/>
      <c r="K866" s="73"/>
    </row>
    <row r="867">
      <c r="D867" s="84"/>
      <c r="E867" s="84"/>
      <c r="I867" s="73"/>
      <c r="J867" s="73"/>
      <c r="K867" s="73"/>
    </row>
    <row r="868">
      <c r="D868" s="84"/>
      <c r="E868" s="84"/>
      <c r="I868" s="73"/>
      <c r="J868" s="73"/>
      <c r="K868" s="73"/>
    </row>
    <row r="869">
      <c r="D869" s="84"/>
      <c r="E869" s="84"/>
      <c r="I869" s="73"/>
      <c r="J869" s="73"/>
      <c r="K869" s="73"/>
    </row>
    <row r="870">
      <c r="D870" s="84"/>
      <c r="E870" s="84"/>
      <c r="I870" s="73"/>
      <c r="J870" s="73"/>
      <c r="K870" s="73"/>
    </row>
    <row r="871">
      <c r="D871" s="84"/>
      <c r="E871" s="84"/>
      <c r="I871" s="73"/>
      <c r="J871" s="73"/>
      <c r="K871" s="73"/>
    </row>
    <row r="872">
      <c r="D872" s="84"/>
      <c r="E872" s="84"/>
      <c r="I872" s="73"/>
      <c r="J872" s="73"/>
      <c r="K872" s="73"/>
    </row>
    <row r="873">
      <c r="D873" s="84"/>
      <c r="E873" s="84"/>
      <c r="I873" s="73"/>
      <c r="J873" s="73"/>
      <c r="K873" s="73"/>
    </row>
    <row r="874">
      <c r="D874" s="84"/>
      <c r="E874" s="84"/>
      <c r="I874" s="73"/>
      <c r="J874" s="73"/>
      <c r="K874" s="73"/>
    </row>
    <row r="875">
      <c r="D875" s="84"/>
      <c r="E875" s="84"/>
      <c r="I875" s="73"/>
      <c r="J875" s="73"/>
      <c r="K875" s="73"/>
    </row>
    <row r="876">
      <c r="D876" s="84"/>
      <c r="E876" s="84"/>
      <c r="I876" s="73"/>
      <c r="J876" s="73"/>
      <c r="K876" s="73"/>
    </row>
    <row r="877">
      <c r="D877" s="84"/>
      <c r="E877" s="84"/>
      <c r="I877" s="73"/>
      <c r="J877" s="73"/>
      <c r="K877" s="73"/>
    </row>
    <row r="878">
      <c r="D878" s="84"/>
      <c r="E878" s="84"/>
      <c r="I878" s="73"/>
      <c r="J878" s="73"/>
      <c r="K878" s="73"/>
    </row>
    <row r="879">
      <c r="D879" s="84"/>
      <c r="E879" s="84"/>
      <c r="I879" s="73"/>
      <c r="J879" s="73"/>
      <c r="K879" s="73"/>
    </row>
    <row r="880">
      <c r="D880" s="84"/>
      <c r="E880" s="84"/>
      <c r="I880" s="73"/>
      <c r="J880" s="73"/>
      <c r="K880" s="73"/>
    </row>
    <row r="881">
      <c r="D881" s="84"/>
      <c r="E881" s="84"/>
      <c r="I881" s="73"/>
      <c r="J881" s="73"/>
      <c r="K881" s="73"/>
    </row>
    <row r="882">
      <c r="D882" s="84"/>
      <c r="E882" s="84"/>
      <c r="I882" s="73"/>
      <c r="J882" s="73"/>
      <c r="K882" s="73"/>
    </row>
    <row r="883">
      <c r="D883" s="84"/>
      <c r="E883" s="84"/>
      <c r="I883" s="73"/>
      <c r="J883" s="73"/>
      <c r="K883" s="73"/>
    </row>
    <row r="884">
      <c r="D884" s="84"/>
      <c r="E884" s="84"/>
      <c r="I884" s="73"/>
      <c r="J884" s="73"/>
      <c r="K884" s="73"/>
    </row>
    <row r="885">
      <c r="D885" s="84"/>
      <c r="E885" s="84"/>
      <c r="I885" s="73"/>
      <c r="J885" s="73"/>
      <c r="K885" s="73"/>
    </row>
    <row r="886">
      <c r="D886" s="84"/>
      <c r="E886" s="84"/>
      <c r="I886" s="73"/>
      <c r="J886" s="73"/>
      <c r="K886" s="73"/>
    </row>
    <row r="887">
      <c r="D887" s="84"/>
      <c r="E887" s="84"/>
      <c r="I887" s="73"/>
      <c r="J887" s="73"/>
      <c r="K887" s="73"/>
    </row>
    <row r="888">
      <c r="D888" s="84"/>
      <c r="E888" s="84"/>
      <c r="I888" s="73"/>
      <c r="J888" s="73"/>
      <c r="K888" s="73"/>
    </row>
    <row r="889">
      <c r="D889" s="84"/>
      <c r="E889" s="84"/>
      <c r="I889" s="73"/>
      <c r="J889" s="73"/>
      <c r="K889" s="73"/>
    </row>
    <row r="890">
      <c r="D890" s="84"/>
      <c r="E890" s="84"/>
      <c r="I890" s="73"/>
      <c r="J890" s="73"/>
      <c r="K890" s="73"/>
    </row>
    <row r="891">
      <c r="D891" s="84"/>
      <c r="E891" s="84"/>
      <c r="I891" s="73"/>
      <c r="J891" s="73"/>
      <c r="K891" s="73"/>
    </row>
    <row r="892">
      <c r="D892" s="84"/>
      <c r="E892" s="84"/>
      <c r="I892" s="73"/>
      <c r="J892" s="73"/>
      <c r="K892" s="73"/>
    </row>
    <row r="893">
      <c r="D893" s="84"/>
      <c r="E893" s="84"/>
      <c r="I893" s="73"/>
      <c r="J893" s="73"/>
      <c r="K893" s="73"/>
    </row>
    <row r="894">
      <c r="D894" s="84"/>
      <c r="E894" s="84"/>
      <c r="I894" s="73"/>
      <c r="J894" s="73"/>
      <c r="K894" s="73"/>
    </row>
    <row r="895">
      <c r="D895" s="84"/>
      <c r="E895" s="84"/>
      <c r="I895" s="73"/>
      <c r="J895" s="73"/>
      <c r="K895" s="73"/>
    </row>
    <row r="896">
      <c r="D896" s="84"/>
      <c r="E896" s="84"/>
      <c r="I896" s="73"/>
      <c r="J896" s="73"/>
      <c r="K896" s="73"/>
    </row>
    <row r="897">
      <c r="D897" s="84"/>
      <c r="E897" s="84"/>
      <c r="I897" s="73"/>
      <c r="J897" s="73"/>
      <c r="K897" s="73"/>
    </row>
    <row r="898">
      <c r="D898" s="84"/>
      <c r="E898" s="84"/>
      <c r="I898" s="73"/>
      <c r="J898" s="73"/>
      <c r="K898" s="73"/>
    </row>
    <row r="899">
      <c r="D899" s="84"/>
      <c r="E899" s="84"/>
      <c r="I899" s="73"/>
      <c r="J899" s="73"/>
      <c r="K899" s="73"/>
    </row>
    <row r="900">
      <c r="D900" s="84"/>
      <c r="E900" s="84"/>
      <c r="I900" s="73"/>
      <c r="J900" s="73"/>
      <c r="K900" s="73"/>
    </row>
    <row r="901">
      <c r="D901" s="84"/>
      <c r="E901" s="84"/>
      <c r="I901" s="73"/>
      <c r="J901" s="73"/>
      <c r="K901" s="73"/>
    </row>
    <row r="902">
      <c r="D902" s="84"/>
      <c r="E902" s="84"/>
      <c r="I902" s="73"/>
      <c r="J902" s="73"/>
      <c r="K902" s="73"/>
    </row>
    <row r="903">
      <c r="D903" s="84"/>
      <c r="E903" s="84"/>
      <c r="I903" s="73"/>
      <c r="J903" s="73"/>
      <c r="K903" s="73"/>
    </row>
    <row r="904">
      <c r="D904" s="84"/>
      <c r="E904" s="84"/>
      <c r="I904" s="73"/>
      <c r="J904" s="73"/>
      <c r="K904" s="73"/>
    </row>
    <row r="905">
      <c r="D905" s="84"/>
      <c r="E905" s="84"/>
      <c r="I905" s="73"/>
      <c r="J905" s="73"/>
      <c r="K905" s="73"/>
    </row>
    <row r="906">
      <c r="D906" s="84"/>
      <c r="E906" s="84"/>
      <c r="I906" s="73"/>
      <c r="J906" s="73"/>
      <c r="K906" s="73"/>
    </row>
    <row r="907">
      <c r="D907" s="84"/>
      <c r="E907" s="84"/>
      <c r="I907" s="73"/>
      <c r="J907" s="73"/>
      <c r="K907" s="73"/>
    </row>
    <row r="908">
      <c r="D908" s="84"/>
      <c r="E908" s="84"/>
      <c r="I908" s="73"/>
      <c r="J908" s="73"/>
      <c r="K908" s="73"/>
    </row>
    <row r="909">
      <c r="D909" s="84"/>
      <c r="E909" s="84"/>
      <c r="I909" s="73"/>
      <c r="J909" s="73"/>
      <c r="K909" s="73"/>
    </row>
    <row r="910">
      <c r="D910" s="84"/>
      <c r="E910" s="84"/>
      <c r="I910" s="73"/>
      <c r="J910" s="73"/>
      <c r="K910" s="73"/>
    </row>
    <row r="911">
      <c r="D911" s="84"/>
      <c r="E911" s="84"/>
      <c r="I911" s="73"/>
      <c r="J911" s="73"/>
      <c r="K911" s="73"/>
    </row>
    <row r="912">
      <c r="D912" s="84"/>
      <c r="E912" s="84"/>
      <c r="I912" s="73"/>
      <c r="J912" s="73"/>
      <c r="K912" s="73"/>
    </row>
    <row r="913">
      <c r="D913" s="84"/>
      <c r="E913" s="84"/>
      <c r="I913" s="73"/>
      <c r="J913" s="73"/>
      <c r="K913" s="73"/>
    </row>
    <row r="914">
      <c r="D914" s="84"/>
      <c r="E914" s="84"/>
      <c r="I914" s="73"/>
      <c r="J914" s="73"/>
      <c r="K914" s="73"/>
    </row>
    <row r="915">
      <c r="D915" s="84"/>
      <c r="E915" s="84"/>
      <c r="I915" s="73"/>
      <c r="J915" s="73"/>
      <c r="K915" s="73"/>
    </row>
    <row r="916">
      <c r="D916" s="84"/>
      <c r="E916" s="84"/>
      <c r="I916" s="73"/>
      <c r="J916" s="73"/>
      <c r="K916" s="73"/>
    </row>
    <row r="917">
      <c r="D917" s="84"/>
      <c r="E917" s="84"/>
      <c r="I917" s="73"/>
      <c r="J917" s="73"/>
      <c r="K917" s="73"/>
    </row>
    <row r="918">
      <c r="D918" s="84"/>
      <c r="E918" s="84"/>
      <c r="I918" s="73"/>
      <c r="J918" s="73"/>
      <c r="K918" s="73"/>
    </row>
    <row r="919">
      <c r="D919" s="84"/>
      <c r="E919" s="84"/>
      <c r="I919" s="73"/>
      <c r="J919" s="73"/>
      <c r="K919" s="73"/>
    </row>
    <row r="920">
      <c r="D920" s="84"/>
      <c r="E920" s="84"/>
      <c r="I920" s="73"/>
      <c r="J920" s="73"/>
      <c r="K920" s="73"/>
    </row>
    <row r="921">
      <c r="D921" s="84"/>
      <c r="E921" s="84"/>
      <c r="I921" s="73"/>
      <c r="J921" s="73"/>
      <c r="K921" s="73"/>
    </row>
    <row r="922">
      <c r="D922" s="84"/>
      <c r="E922" s="84"/>
      <c r="I922" s="73"/>
      <c r="J922" s="73"/>
      <c r="K922" s="73"/>
    </row>
    <row r="923">
      <c r="D923" s="84"/>
      <c r="E923" s="84"/>
      <c r="I923" s="73"/>
      <c r="J923" s="73"/>
      <c r="K923" s="73"/>
    </row>
    <row r="924">
      <c r="D924" s="84"/>
      <c r="E924" s="84"/>
      <c r="I924" s="73"/>
      <c r="J924" s="73"/>
      <c r="K924" s="73"/>
    </row>
    <row r="925">
      <c r="D925" s="84"/>
      <c r="E925" s="84"/>
      <c r="I925" s="73"/>
      <c r="J925" s="73"/>
      <c r="K925" s="73"/>
    </row>
    <row r="926">
      <c r="D926" s="84"/>
      <c r="E926" s="84"/>
      <c r="I926" s="73"/>
      <c r="J926" s="73"/>
      <c r="K926" s="73"/>
    </row>
    <row r="927">
      <c r="D927" s="84"/>
      <c r="E927" s="84"/>
      <c r="I927" s="73"/>
      <c r="J927" s="73"/>
      <c r="K927" s="73"/>
    </row>
    <row r="928">
      <c r="D928" s="84"/>
      <c r="E928" s="84"/>
      <c r="I928" s="73"/>
      <c r="J928" s="73"/>
      <c r="K928" s="73"/>
    </row>
    <row r="929">
      <c r="D929" s="84"/>
      <c r="E929" s="84"/>
      <c r="I929" s="73"/>
      <c r="J929" s="73"/>
      <c r="K929" s="73"/>
    </row>
    <row r="930">
      <c r="D930" s="84"/>
      <c r="E930" s="84"/>
      <c r="I930" s="73"/>
      <c r="J930" s="73"/>
      <c r="K930" s="73"/>
    </row>
    <row r="931">
      <c r="D931" s="84"/>
      <c r="E931" s="84"/>
      <c r="I931" s="73"/>
      <c r="J931" s="73"/>
      <c r="K931" s="73"/>
    </row>
    <row r="932">
      <c r="D932" s="84"/>
      <c r="E932" s="84"/>
      <c r="I932" s="73"/>
      <c r="J932" s="73"/>
      <c r="K932" s="73"/>
    </row>
    <row r="933">
      <c r="D933" s="84"/>
      <c r="E933" s="84"/>
      <c r="I933" s="73"/>
      <c r="J933" s="73"/>
      <c r="K933" s="73"/>
    </row>
    <row r="934">
      <c r="D934" s="84"/>
      <c r="E934" s="84"/>
      <c r="I934" s="73"/>
      <c r="J934" s="73"/>
      <c r="K934" s="73"/>
    </row>
    <row r="935">
      <c r="D935" s="84"/>
      <c r="E935" s="84"/>
      <c r="I935" s="73"/>
      <c r="J935" s="73"/>
      <c r="K935" s="73"/>
    </row>
    <row r="936">
      <c r="D936" s="84"/>
      <c r="E936" s="84"/>
      <c r="I936" s="73"/>
      <c r="J936" s="73"/>
      <c r="K936" s="73"/>
    </row>
    <row r="937">
      <c r="D937" s="84"/>
      <c r="E937" s="84"/>
      <c r="I937" s="73"/>
      <c r="J937" s="73"/>
      <c r="K937" s="73"/>
    </row>
    <row r="938">
      <c r="D938" s="84"/>
      <c r="E938" s="84"/>
      <c r="I938" s="73"/>
      <c r="J938" s="73"/>
      <c r="K938" s="73"/>
    </row>
    <row r="939">
      <c r="D939" s="84"/>
      <c r="E939" s="84"/>
      <c r="I939" s="73"/>
      <c r="J939" s="73"/>
      <c r="K939" s="73"/>
    </row>
    <row r="940">
      <c r="D940" s="84"/>
      <c r="E940" s="84"/>
      <c r="I940" s="73"/>
      <c r="J940" s="73"/>
      <c r="K940" s="73"/>
    </row>
    <row r="941">
      <c r="D941" s="84"/>
      <c r="E941" s="84"/>
      <c r="I941" s="73"/>
      <c r="J941" s="73"/>
      <c r="K941" s="73"/>
    </row>
    <row r="942">
      <c r="D942" s="84"/>
      <c r="E942" s="84"/>
      <c r="I942" s="73"/>
      <c r="J942" s="73"/>
      <c r="K942" s="73"/>
    </row>
    <row r="943">
      <c r="D943" s="84"/>
      <c r="E943" s="84"/>
      <c r="I943" s="73"/>
      <c r="J943" s="73"/>
      <c r="K943" s="73"/>
    </row>
    <row r="944">
      <c r="D944" s="84"/>
      <c r="E944" s="84"/>
      <c r="I944" s="73"/>
      <c r="J944" s="73"/>
      <c r="K944" s="73"/>
    </row>
    <row r="945">
      <c r="D945" s="84"/>
      <c r="E945" s="84"/>
      <c r="I945" s="73"/>
      <c r="J945" s="73"/>
      <c r="K945" s="73"/>
    </row>
    <row r="946">
      <c r="D946" s="84"/>
      <c r="E946" s="84"/>
      <c r="I946" s="73"/>
      <c r="J946" s="73"/>
      <c r="K946" s="73"/>
    </row>
    <row r="947">
      <c r="D947" s="84"/>
      <c r="E947" s="84"/>
      <c r="I947" s="73"/>
      <c r="J947" s="73"/>
      <c r="K947" s="73"/>
    </row>
    <row r="948">
      <c r="D948" s="84"/>
      <c r="E948" s="84"/>
      <c r="I948" s="73"/>
      <c r="J948" s="73"/>
      <c r="K948" s="73"/>
    </row>
    <row r="949">
      <c r="D949" s="84"/>
      <c r="E949" s="84"/>
      <c r="I949" s="73"/>
      <c r="J949" s="73"/>
      <c r="K949" s="73"/>
    </row>
    <row r="950">
      <c r="D950" s="84"/>
      <c r="E950" s="84"/>
      <c r="I950" s="73"/>
      <c r="J950" s="73"/>
      <c r="K950" s="73"/>
    </row>
    <row r="951">
      <c r="D951" s="84"/>
      <c r="E951" s="84"/>
      <c r="I951" s="73"/>
      <c r="J951" s="73"/>
      <c r="K951" s="73"/>
    </row>
    <row r="952">
      <c r="D952" s="84"/>
      <c r="E952" s="84"/>
      <c r="I952" s="73"/>
      <c r="J952" s="73"/>
      <c r="K952" s="73"/>
    </row>
    <row r="953">
      <c r="D953" s="84"/>
      <c r="E953" s="84"/>
      <c r="I953" s="73"/>
      <c r="J953" s="73"/>
      <c r="K953" s="73"/>
    </row>
    <row r="954">
      <c r="D954" s="84"/>
      <c r="E954" s="84"/>
      <c r="I954" s="73"/>
      <c r="J954" s="73"/>
      <c r="K954" s="73"/>
    </row>
    <row r="955">
      <c r="D955" s="84"/>
      <c r="E955" s="84"/>
      <c r="I955" s="73"/>
      <c r="J955" s="73"/>
      <c r="K955" s="73"/>
    </row>
    <row r="956">
      <c r="D956" s="84"/>
      <c r="E956" s="84"/>
      <c r="I956" s="73"/>
      <c r="J956" s="73"/>
      <c r="K956" s="73"/>
    </row>
    <row r="957">
      <c r="D957" s="84"/>
      <c r="E957" s="84"/>
      <c r="I957" s="73"/>
      <c r="J957" s="73"/>
      <c r="K957" s="73"/>
    </row>
    <row r="958">
      <c r="D958" s="84"/>
      <c r="E958" s="84"/>
      <c r="I958" s="73"/>
      <c r="J958" s="73"/>
      <c r="K958" s="73"/>
    </row>
    <row r="959">
      <c r="D959" s="84"/>
      <c r="E959" s="84"/>
      <c r="I959" s="73"/>
      <c r="J959" s="73"/>
      <c r="K959" s="73"/>
    </row>
    <row r="960">
      <c r="D960" s="84"/>
      <c r="E960" s="84"/>
      <c r="I960" s="73"/>
      <c r="J960" s="73"/>
      <c r="K960" s="73"/>
    </row>
    <row r="961">
      <c r="D961" s="84"/>
      <c r="E961" s="84"/>
      <c r="I961" s="73"/>
      <c r="J961" s="73"/>
      <c r="K961" s="73"/>
    </row>
    <row r="962">
      <c r="D962" s="84"/>
      <c r="E962" s="84"/>
      <c r="I962" s="73"/>
      <c r="J962" s="73"/>
      <c r="K962" s="73"/>
    </row>
    <row r="963">
      <c r="D963" s="84"/>
      <c r="E963" s="84"/>
      <c r="I963" s="73"/>
      <c r="J963" s="73"/>
      <c r="K963" s="73"/>
    </row>
    <row r="964">
      <c r="D964" s="84"/>
      <c r="E964" s="84"/>
      <c r="I964" s="73"/>
      <c r="J964" s="73"/>
      <c r="K964" s="73"/>
    </row>
    <row r="965">
      <c r="D965" s="84"/>
      <c r="E965" s="84"/>
      <c r="I965" s="73"/>
      <c r="J965" s="73"/>
      <c r="K965" s="73"/>
    </row>
    <row r="966">
      <c r="D966" s="84"/>
      <c r="E966" s="84"/>
      <c r="I966" s="73"/>
      <c r="J966" s="73"/>
      <c r="K966" s="73"/>
    </row>
  </sheetData>
  <dataValidations>
    <dataValidation type="list" allowBlank="1" sqref="E110:E127">
      <formula1>"Sediments,Water,Marine Life,Mixed"</formula1>
    </dataValidation>
    <dataValidation type="list" allowBlank="1" sqref="E2:E109">
      <formula1>"Sediments,Water,Marine Life,Surface,Mixed"</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64" t="s">
        <v>13</v>
      </c>
      <c r="B1" s="64" t="s">
        <v>4</v>
      </c>
      <c r="C1" s="64" t="s">
        <v>105</v>
      </c>
      <c r="D1" s="64" t="s">
        <v>688</v>
      </c>
      <c r="E1" s="64" t="s">
        <v>827</v>
      </c>
      <c r="F1" s="64" t="s">
        <v>828</v>
      </c>
      <c r="G1" s="64" t="s">
        <v>791</v>
      </c>
      <c r="H1" s="64" t="s">
        <v>829</v>
      </c>
      <c r="I1" s="64" t="s">
        <v>789</v>
      </c>
    </row>
    <row r="2">
      <c r="A2" s="30" t="s">
        <v>113</v>
      </c>
      <c r="B2" s="1" t="s">
        <v>830</v>
      </c>
      <c r="C2" s="1" t="s">
        <v>114</v>
      </c>
      <c r="D2" s="29">
        <v>1.0</v>
      </c>
      <c r="E2" s="30">
        <v>1187.0</v>
      </c>
      <c r="F2" s="1" t="s">
        <v>790</v>
      </c>
      <c r="G2" s="27" t="s">
        <v>831</v>
      </c>
      <c r="H2" s="27" t="s">
        <v>832</v>
      </c>
      <c r="I2" s="1" t="s">
        <v>80</v>
      </c>
    </row>
    <row r="3">
      <c r="A3" s="30" t="s">
        <v>113</v>
      </c>
      <c r="B3" s="30" t="s">
        <v>830</v>
      </c>
      <c r="C3" s="30" t="s">
        <v>114</v>
      </c>
      <c r="D3" s="29">
        <v>2.0</v>
      </c>
      <c r="E3" s="30">
        <v>233.0</v>
      </c>
      <c r="F3" s="1" t="s">
        <v>790</v>
      </c>
      <c r="G3" s="27" t="s">
        <v>831</v>
      </c>
      <c r="H3" s="27" t="s">
        <v>832</v>
      </c>
      <c r="I3" s="1" t="s">
        <v>80</v>
      </c>
    </row>
    <row r="4">
      <c r="A4" s="30" t="s">
        <v>113</v>
      </c>
      <c r="B4" s="30" t="s">
        <v>830</v>
      </c>
      <c r="C4" s="30" t="s">
        <v>114</v>
      </c>
      <c r="D4" s="29">
        <v>3.0</v>
      </c>
      <c r="E4" s="30">
        <v>110.0</v>
      </c>
      <c r="F4" s="1" t="s">
        <v>790</v>
      </c>
      <c r="G4" s="27" t="s">
        <v>831</v>
      </c>
      <c r="H4" s="27" t="s">
        <v>832</v>
      </c>
      <c r="I4" s="1" t="s">
        <v>80</v>
      </c>
    </row>
    <row r="5">
      <c r="A5" s="30" t="s">
        <v>113</v>
      </c>
      <c r="B5" s="30" t="s">
        <v>830</v>
      </c>
      <c r="C5" s="30" t="s">
        <v>114</v>
      </c>
      <c r="D5" s="29">
        <v>4.0</v>
      </c>
      <c r="E5" s="30">
        <v>352.0</v>
      </c>
      <c r="F5" s="1" t="s">
        <v>790</v>
      </c>
      <c r="G5" s="27" t="s">
        <v>831</v>
      </c>
      <c r="H5" s="27" t="s">
        <v>832</v>
      </c>
      <c r="I5" s="1" t="s">
        <v>80</v>
      </c>
    </row>
    <row r="6">
      <c r="A6" s="30" t="s">
        <v>113</v>
      </c>
      <c r="B6" s="30" t="s">
        <v>830</v>
      </c>
      <c r="C6" s="30" t="s">
        <v>114</v>
      </c>
      <c r="D6" s="29">
        <v>6.0</v>
      </c>
      <c r="E6" s="30">
        <v>687.0</v>
      </c>
      <c r="F6" s="1" t="s">
        <v>790</v>
      </c>
      <c r="G6" s="27" t="s">
        <v>831</v>
      </c>
      <c r="H6" s="27" t="s">
        <v>832</v>
      </c>
      <c r="I6" s="1" t="s">
        <v>80</v>
      </c>
    </row>
    <row r="7">
      <c r="A7" s="30" t="s">
        <v>113</v>
      </c>
      <c r="B7" s="30" t="s">
        <v>830</v>
      </c>
      <c r="C7" s="30" t="s">
        <v>114</v>
      </c>
      <c r="D7" s="29">
        <v>7.0</v>
      </c>
      <c r="E7" s="30">
        <v>727.0</v>
      </c>
      <c r="F7" s="1" t="s">
        <v>790</v>
      </c>
      <c r="G7" s="27" t="s">
        <v>831</v>
      </c>
      <c r="H7" s="27" t="s">
        <v>832</v>
      </c>
      <c r="I7" s="1" t="s">
        <v>80</v>
      </c>
    </row>
    <row r="8">
      <c r="A8" s="30" t="s">
        <v>113</v>
      </c>
      <c r="B8" s="30" t="s">
        <v>830</v>
      </c>
      <c r="C8" s="30" t="s">
        <v>114</v>
      </c>
      <c r="D8" s="29">
        <v>8.0</v>
      </c>
      <c r="E8" s="30">
        <v>114.0</v>
      </c>
      <c r="F8" s="1" t="s">
        <v>790</v>
      </c>
      <c r="G8" s="27" t="s">
        <v>831</v>
      </c>
      <c r="H8" s="27" t="s">
        <v>832</v>
      </c>
      <c r="I8" s="1" t="s">
        <v>80</v>
      </c>
    </row>
    <row r="9">
      <c r="A9" s="30" t="s">
        <v>113</v>
      </c>
      <c r="B9" s="30" t="s">
        <v>830</v>
      </c>
      <c r="C9" s="30" t="s">
        <v>114</v>
      </c>
      <c r="D9" s="29">
        <v>9.0</v>
      </c>
      <c r="E9" s="30">
        <v>54.0</v>
      </c>
      <c r="F9" s="1" t="s">
        <v>790</v>
      </c>
      <c r="G9" s="27" t="s">
        <v>831</v>
      </c>
      <c r="H9" s="27" t="s">
        <v>832</v>
      </c>
      <c r="I9" s="1" t="s">
        <v>80</v>
      </c>
    </row>
    <row r="10">
      <c r="A10" s="30" t="s">
        <v>113</v>
      </c>
      <c r="B10" s="30" t="s">
        <v>830</v>
      </c>
      <c r="C10" s="30" t="s">
        <v>114</v>
      </c>
      <c r="D10" s="29">
        <v>10.0</v>
      </c>
      <c r="E10" s="30">
        <v>83.0</v>
      </c>
      <c r="F10" s="1" t="s">
        <v>790</v>
      </c>
      <c r="G10" s="27" t="s">
        <v>831</v>
      </c>
      <c r="H10" s="27" t="s">
        <v>832</v>
      </c>
      <c r="I10" s="1" t="s">
        <v>80</v>
      </c>
    </row>
    <row r="11">
      <c r="A11" s="30" t="s">
        <v>113</v>
      </c>
      <c r="B11" s="30" t="s">
        <v>830</v>
      </c>
      <c r="C11" s="30" t="s">
        <v>114</v>
      </c>
      <c r="D11" s="29">
        <v>11.0</v>
      </c>
      <c r="E11" s="30">
        <v>1287.0</v>
      </c>
      <c r="F11" s="1" t="s">
        <v>790</v>
      </c>
      <c r="G11" s="27" t="s">
        <v>831</v>
      </c>
      <c r="H11" s="27" t="s">
        <v>832</v>
      </c>
      <c r="I11" s="1" t="s">
        <v>80</v>
      </c>
    </row>
    <row r="12">
      <c r="A12" s="30" t="s">
        <v>113</v>
      </c>
      <c r="B12" s="30" t="s">
        <v>830</v>
      </c>
      <c r="C12" s="30" t="s">
        <v>114</v>
      </c>
      <c r="D12" s="29">
        <v>12.0</v>
      </c>
      <c r="E12" s="30">
        <v>1414.0</v>
      </c>
      <c r="F12" s="1" t="s">
        <v>790</v>
      </c>
      <c r="G12" s="27" t="s">
        <v>831</v>
      </c>
      <c r="H12" s="27" t="s">
        <v>832</v>
      </c>
      <c r="I12" s="1" t="s">
        <v>80</v>
      </c>
    </row>
    <row r="13">
      <c r="A13" s="30" t="s">
        <v>113</v>
      </c>
      <c r="B13" s="30" t="s">
        <v>830</v>
      </c>
      <c r="C13" s="30" t="s">
        <v>114</v>
      </c>
      <c r="D13" s="29">
        <v>13.0</v>
      </c>
      <c r="E13" s="30">
        <v>487.0</v>
      </c>
      <c r="F13" s="1" t="s">
        <v>790</v>
      </c>
      <c r="G13" s="27" t="s">
        <v>831</v>
      </c>
      <c r="H13" s="27" t="s">
        <v>832</v>
      </c>
      <c r="I13" s="1" t="s">
        <v>80</v>
      </c>
    </row>
    <row r="14">
      <c r="A14" s="30" t="s">
        <v>113</v>
      </c>
      <c r="B14" s="30" t="s">
        <v>830</v>
      </c>
      <c r="C14" s="30" t="s">
        <v>114</v>
      </c>
      <c r="D14" s="29">
        <v>14.0</v>
      </c>
      <c r="E14" s="30">
        <v>707.0</v>
      </c>
      <c r="F14" s="1" t="s">
        <v>790</v>
      </c>
      <c r="G14" s="27" t="s">
        <v>831</v>
      </c>
      <c r="H14" s="27" t="s">
        <v>832</v>
      </c>
      <c r="I14" s="1" t="s">
        <v>80</v>
      </c>
    </row>
    <row r="15">
      <c r="A15" s="30" t="s">
        <v>113</v>
      </c>
      <c r="B15" s="30" t="s">
        <v>830</v>
      </c>
      <c r="C15" s="30" t="s">
        <v>114</v>
      </c>
      <c r="D15" s="29">
        <v>15.0</v>
      </c>
      <c r="E15" s="30">
        <v>1967.0</v>
      </c>
      <c r="F15" s="1" t="s">
        <v>790</v>
      </c>
      <c r="G15" s="27" t="s">
        <v>831</v>
      </c>
      <c r="H15" s="27" t="s">
        <v>832</v>
      </c>
      <c r="I15" s="1" t="s">
        <v>80</v>
      </c>
    </row>
    <row r="16">
      <c r="A16" s="30" t="s">
        <v>113</v>
      </c>
      <c r="B16" s="30" t="s">
        <v>830</v>
      </c>
      <c r="C16" s="30" t="s">
        <v>114</v>
      </c>
      <c r="D16" s="29">
        <v>16.0</v>
      </c>
      <c r="E16" s="30">
        <v>245.0</v>
      </c>
      <c r="F16" s="1" t="s">
        <v>790</v>
      </c>
      <c r="G16" s="27" t="s">
        <v>831</v>
      </c>
      <c r="H16" s="27" t="s">
        <v>832</v>
      </c>
      <c r="I16" s="1" t="s">
        <v>80</v>
      </c>
    </row>
    <row r="17">
      <c r="A17" s="30" t="s">
        <v>113</v>
      </c>
      <c r="B17" s="30" t="s">
        <v>830</v>
      </c>
      <c r="C17" s="30" t="s">
        <v>114</v>
      </c>
      <c r="D17" s="29">
        <v>17.0</v>
      </c>
      <c r="E17" s="30">
        <v>849.0</v>
      </c>
      <c r="F17" s="1" t="s">
        <v>790</v>
      </c>
      <c r="G17" s="27" t="s">
        <v>831</v>
      </c>
      <c r="H17" s="27" t="s">
        <v>832</v>
      </c>
      <c r="I17" s="1" t="s">
        <v>80</v>
      </c>
    </row>
    <row r="18">
      <c r="A18" s="30" t="s">
        <v>113</v>
      </c>
      <c r="B18" s="30" t="s">
        <v>830</v>
      </c>
      <c r="C18" s="30" t="s">
        <v>114</v>
      </c>
      <c r="D18" s="29">
        <v>18.0</v>
      </c>
      <c r="E18" s="30">
        <v>115.0</v>
      </c>
      <c r="F18" s="1" t="s">
        <v>790</v>
      </c>
      <c r="G18" s="27" t="s">
        <v>831</v>
      </c>
      <c r="H18" s="27" t="s">
        <v>832</v>
      </c>
      <c r="I18" s="1" t="s">
        <v>80</v>
      </c>
    </row>
    <row r="19">
      <c r="A19" s="30" t="s">
        <v>113</v>
      </c>
      <c r="B19" s="30" t="s">
        <v>830</v>
      </c>
      <c r="C19" s="30" t="s">
        <v>114</v>
      </c>
      <c r="D19" s="29">
        <v>19.0</v>
      </c>
      <c r="E19" s="30">
        <v>463.0</v>
      </c>
      <c r="F19" s="1" t="s">
        <v>790</v>
      </c>
      <c r="G19" s="27" t="s">
        <v>831</v>
      </c>
      <c r="H19" s="27" t="s">
        <v>832</v>
      </c>
      <c r="I19" s="1" t="s">
        <v>80</v>
      </c>
    </row>
    <row r="20">
      <c r="A20" s="30" t="s">
        <v>113</v>
      </c>
      <c r="B20" s="30" t="s">
        <v>830</v>
      </c>
      <c r="C20" s="30" t="s">
        <v>114</v>
      </c>
      <c r="D20" s="29">
        <v>20.0</v>
      </c>
      <c r="E20" s="30">
        <v>1137.0</v>
      </c>
      <c r="F20" s="1" t="s">
        <v>790</v>
      </c>
      <c r="G20" s="27" t="s">
        <v>831</v>
      </c>
      <c r="H20" s="27" t="s">
        <v>832</v>
      </c>
      <c r="I20" s="1" t="s">
        <v>80</v>
      </c>
    </row>
    <row r="21">
      <c r="A21" s="30" t="s">
        <v>113</v>
      </c>
      <c r="B21" s="30" t="s">
        <v>830</v>
      </c>
      <c r="C21" s="30" t="s">
        <v>114</v>
      </c>
      <c r="D21" s="29">
        <v>21.0</v>
      </c>
      <c r="E21" s="30">
        <v>1858.0</v>
      </c>
      <c r="F21" s="1" t="s">
        <v>790</v>
      </c>
      <c r="G21" s="27" t="s">
        <v>831</v>
      </c>
      <c r="H21" s="27" t="s">
        <v>832</v>
      </c>
      <c r="I21" s="1" t="s">
        <v>80</v>
      </c>
    </row>
    <row r="22">
      <c r="A22" s="30" t="s">
        <v>113</v>
      </c>
      <c r="B22" s="30" t="s">
        <v>830</v>
      </c>
      <c r="C22" s="30" t="s">
        <v>114</v>
      </c>
      <c r="D22" s="29">
        <v>22.0</v>
      </c>
      <c r="E22" s="30">
        <v>1271.0</v>
      </c>
      <c r="F22" s="1" t="s">
        <v>790</v>
      </c>
      <c r="G22" s="27" t="s">
        <v>831</v>
      </c>
      <c r="H22" s="27" t="s">
        <v>832</v>
      </c>
      <c r="I22" s="1" t="s">
        <v>80</v>
      </c>
    </row>
    <row r="23">
      <c r="A23" s="30" t="s">
        <v>113</v>
      </c>
      <c r="B23" s="30" t="s">
        <v>830</v>
      </c>
      <c r="C23" s="30" t="s">
        <v>114</v>
      </c>
      <c r="D23" s="29">
        <v>23.0</v>
      </c>
      <c r="E23" s="30">
        <v>1966.0</v>
      </c>
      <c r="F23" s="1" t="s">
        <v>790</v>
      </c>
      <c r="G23" s="27" t="s">
        <v>831</v>
      </c>
      <c r="H23" s="27" t="s">
        <v>832</v>
      </c>
      <c r="I23" s="1" t="s">
        <v>80</v>
      </c>
    </row>
    <row r="24">
      <c r="A24" s="30" t="s">
        <v>113</v>
      </c>
      <c r="B24" s="30" t="s">
        <v>830</v>
      </c>
      <c r="C24" s="30" t="s">
        <v>114</v>
      </c>
      <c r="D24" s="29">
        <v>24.0</v>
      </c>
      <c r="E24" s="30">
        <v>81.0</v>
      </c>
      <c r="F24" s="1" t="s">
        <v>790</v>
      </c>
      <c r="G24" s="27" t="s">
        <v>831</v>
      </c>
      <c r="H24" s="27" t="s">
        <v>832</v>
      </c>
      <c r="I24" s="1" t="s">
        <v>80</v>
      </c>
    </row>
    <row r="25">
      <c r="A25" s="30" t="s">
        <v>113</v>
      </c>
      <c r="B25" s="30" t="s">
        <v>830</v>
      </c>
      <c r="C25" s="30" t="s">
        <v>114</v>
      </c>
      <c r="D25" s="29">
        <v>25.0</v>
      </c>
      <c r="E25" s="30">
        <v>128.0</v>
      </c>
      <c r="F25" s="1" t="s">
        <v>790</v>
      </c>
      <c r="G25" s="27" t="s">
        <v>831</v>
      </c>
      <c r="H25" s="27" t="s">
        <v>832</v>
      </c>
      <c r="I25" s="1" t="s">
        <v>806</v>
      </c>
    </row>
    <row r="26">
      <c r="A26" s="30" t="s">
        <v>113</v>
      </c>
      <c r="B26" s="30" t="s">
        <v>830</v>
      </c>
      <c r="C26" s="30" t="s">
        <v>114</v>
      </c>
      <c r="D26" s="29">
        <v>26.0</v>
      </c>
      <c r="E26" s="30">
        <v>311.0</v>
      </c>
      <c r="F26" s="1" t="s">
        <v>790</v>
      </c>
      <c r="G26" s="27" t="s">
        <v>831</v>
      </c>
      <c r="H26" s="27" t="s">
        <v>832</v>
      </c>
      <c r="I26" s="1" t="s">
        <v>806</v>
      </c>
    </row>
    <row r="27">
      <c r="A27" s="30" t="s">
        <v>113</v>
      </c>
      <c r="B27" s="30" t="s">
        <v>830</v>
      </c>
      <c r="C27" s="30" t="s">
        <v>114</v>
      </c>
      <c r="D27" s="29">
        <v>27.0</v>
      </c>
      <c r="E27" s="30">
        <v>2516.0</v>
      </c>
      <c r="F27" s="1" t="s">
        <v>790</v>
      </c>
      <c r="G27" s="27" t="s">
        <v>831</v>
      </c>
      <c r="H27" s="27" t="s">
        <v>832</v>
      </c>
      <c r="I27" s="1" t="s">
        <v>806</v>
      </c>
    </row>
    <row r="28">
      <c r="A28" s="30" t="s">
        <v>113</v>
      </c>
      <c r="B28" s="30" t="s">
        <v>830</v>
      </c>
      <c r="C28" s="30" t="s">
        <v>114</v>
      </c>
      <c r="D28" s="29">
        <v>28.0</v>
      </c>
      <c r="E28" s="30">
        <v>1870.0</v>
      </c>
      <c r="F28" s="1" t="s">
        <v>790</v>
      </c>
      <c r="G28" s="27" t="s">
        <v>831</v>
      </c>
      <c r="H28" s="27" t="s">
        <v>832</v>
      </c>
      <c r="I28" s="1" t="s">
        <v>806</v>
      </c>
    </row>
    <row r="29">
      <c r="A29" s="30" t="s">
        <v>113</v>
      </c>
      <c r="B29" s="30" t="s">
        <v>830</v>
      </c>
      <c r="C29" s="30" t="s">
        <v>114</v>
      </c>
      <c r="D29" s="29">
        <v>29.0</v>
      </c>
      <c r="E29" s="30">
        <v>8562.0</v>
      </c>
      <c r="F29" s="1" t="s">
        <v>790</v>
      </c>
      <c r="G29" s="27" t="s">
        <v>831</v>
      </c>
      <c r="H29" s="27" t="s">
        <v>832</v>
      </c>
      <c r="I29" s="1" t="s">
        <v>808</v>
      </c>
    </row>
    <row r="30">
      <c r="A30" s="30" t="s">
        <v>113</v>
      </c>
      <c r="B30" s="30" t="s">
        <v>830</v>
      </c>
      <c r="C30" s="30" t="s">
        <v>114</v>
      </c>
      <c r="D30" s="29">
        <v>30.0</v>
      </c>
      <c r="E30" s="30">
        <v>3925.0</v>
      </c>
      <c r="F30" s="1" t="s">
        <v>790</v>
      </c>
      <c r="G30" s="27" t="s">
        <v>831</v>
      </c>
      <c r="H30" s="27" t="s">
        <v>832</v>
      </c>
      <c r="I30" s="1" t="s">
        <v>808</v>
      </c>
    </row>
    <row r="31">
      <c r="A31" s="30" t="s">
        <v>113</v>
      </c>
      <c r="B31" s="30" t="s">
        <v>830</v>
      </c>
      <c r="C31" s="30" t="s">
        <v>114</v>
      </c>
      <c r="D31" s="29">
        <v>31.0</v>
      </c>
      <c r="E31" s="30">
        <v>3998.0</v>
      </c>
      <c r="F31" s="1" t="s">
        <v>790</v>
      </c>
      <c r="G31" s="27" t="s">
        <v>831</v>
      </c>
      <c r="H31" s="27" t="s">
        <v>832</v>
      </c>
      <c r="I31" s="1" t="s">
        <v>808</v>
      </c>
    </row>
    <row r="32">
      <c r="A32" s="30" t="s">
        <v>113</v>
      </c>
      <c r="B32" s="30" t="s">
        <v>830</v>
      </c>
      <c r="C32" s="30" t="s">
        <v>114</v>
      </c>
      <c r="D32" s="29">
        <v>32.0</v>
      </c>
      <c r="E32" s="21">
        <v>167.0</v>
      </c>
      <c r="F32" s="1" t="s">
        <v>790</v>
      </c>
      <c r="G32" s="27" t="s">
        <v>831</v>
      </c>
      <c r="H32" s="27" t="s">
        <v>832</v>
      </c>
      <c r="I32" s="1" t="s">
        <v>80</v>
      </c>
    </row>
    <row r="33">
      <c r="A33" s="30" t="s">
        <v>113</v>
      </c>
      <c r="B33" s="30" t="s">
        <v>830</v>
      </c>
      <c r="C33" s="30" t="s">
        <v>114</v>
      </c>
      <c r="D33" s="29">
        <v>33.0</v>
      </c>
      <c r="E33" s="21">
        <v>309.0</v>
      </c>
      <c r="F33" s="1" t="s">
        <v>790</v>
      </c>
      <c r="G33" s="27" t="s">
        <v>831</v>
      </c>
      <c r="H33" s="27" t="s">
        <v>832</v>
      </c>
      <c r="I33" s="1" t="s">
        <v>80</v>
      </c>
    </row>
    <row r="34">
      <c r="A34" s="30" t="s">
        <v>113</v>
      </c>
      <c r="B34" s="30" t="s">
        <v>830</v>
      </c>
      <c r="C34" s="30" t="s">
        <v>114</v>
      </c>
      <c r="D34" s="29">
        <v>34.0</v>
      </c>
      <c r="E34" s="21">
        <v>180.0</v>
      </c>
      <c r="F34" s="1" t="s">
        <v>790</v>
      </c>
      <c r="G34" s="27" t="s">
        <v>831</v>
      </c>
      <c r="H34" s="27" t="s">
        <v>832</v>
      </c>
      <c r="I34" s="1" t="s">
        <v>80</v>
      </c>
    </row>
    <row r="35">
      <c r="A35" s="30" t="s">
        <v>113</v>
      </c>
      <c r="B35" s="30" t="s">
        <v>830</v>
      </c>
      <c r="C35" s="30" t="s">
        <v>114</v>
      </c>
      <c r="D35" s="29">
        <v>35.0</v>
      </c>
      <c r="E35" s="21">
        <v>119.0</v>
      </c>
      <c r="F35" s="1" t="s">
        <v>790</v>
      </c>
      <c r="G35" s="27" t="s">
        <v>831</v>
      </c>
      <c r="H35" s="27" t="s">
        <v>832</v>
      </c>
      <c r="I35" s="1" t="s">
        <v>80</v>
      </c>
    </row>
    <row r="36">
      <c r="A36" s="30" t="s">
        <v>113</v>
      </c>
      <c r="B36" s="30" t="s">
        <v>830</v>
      </c>
      <c r="C36" s="30" t="s">
        <v>114</v>
      </c>
      <c r="D36" s="29">
        <v>36.0</v>
      </c>
      <c r="E36" s="21">
        <v>176.0</v>
      </c>
      <c r="F36" s="1" t="s">
        <v>790</v>
      </c>
      <c r="G36" s="27" t="s">
        <v>831</v>
      </c>
      <c r="H36" s="27" t="s">
        <v>832</v>
      </c>
      <c r="I36" s="1" t="s">
        <v>80</v>
      </c>
    </row>
    <row r="37">
      <c r="A37" s="30" t="s">
        <v>113</v>
      </c>
      <c r="B37" s="30" t="s">
        <v>830</v>
      </c>
      <c r="C37" s="30" t="s">
        <v>114</v>
      </c>
      <c r="D37" s="29">
        <v>37.0</v>
      </c>
      <c r="E37" s="21">
        <v>1197.0</v>
      </c>
      <c r="F37" s="1" t="s">
        <v>790</v>
      </c>
      <c r="G37" s="27" t="s">
        <v>831</v>
      </c>
      <c r="H37" s="27" t="s">
        <v>832</v>
      </c>
      <c r="I37" s="1" t="s">
        <v>80</v>
      </c>
    </row>
    <row r="38">
      <c r="A38" s="30" t="s">
        <v>113</v>
      </c>
      <c r="B38" s="30" t="s">
        <v>830</v>
      </c>
      <c r="C38" s="30" t="s">
        <v>114</v>
      </c>
      <c r="D38" s="29">
        <v>38.0</v>
      </c>
      <c r="E38" s="21">
        <v>18.0</v>
      </c>
      <c r="F38" s="1" t="s">
        <v>790</v>
      </c>
      <c r="G38" s="27" t="s">
        <v>831</v>
      </c>
      <c r="H38" s="27" t="s">
        <v>832</v>
      </c>
      <c r="I38" s="1" t="s">
        <v>80</v>
      </c>
    </row>
    <row r="39">
      <c r="A39" s="30" t="s">
        <v>113</v>
      </c>
      <c r="B39" s="30" t="s">
        <v>830</v>
      </c>
      <c r="C39" s="30" t="s">
        <v>114</v>
      </c>
      <c r="D39" s="29">
        <v>39.0</v>
      </c>
      <c r="E39" s="21">
        <v>185.0</v>
      </c>
      <c r="F39" s="1" t="s">
        <v>790</v>
      </c>
      <c r="G39" s="27" t="s">
        <v>831</v>
      </c>
      <c r="H39" s="27" t="s">
        <v>832</v>
      </c>
      <c r="I39" s="1" t="s">
        <v>80</v>
      </c>
    </row>
    <row r="40">
      <c r="A40" s="30" t="s">
        <v>113</v>
      </c>
      <c r="B40" s="30" t="s">
        <v>830</v>
      </c>
      <c r="C40" s="30" t="s">
        <v>114</v>
      </c>
      <c r="D40" s="29">
        <v>40.0</v>
      </c>
      <c r="E40" s="21">
        <v>752.0</v>
      </c>
      <c r="F40" s="1" t="s">
        <v>790</v>
      </c>
      <c r="G40" s="27" t="s">
        <v>831</v>
      </c>
      <c r="H40" s="27" t="s">
        <v>832</v>
      </c>
      <c r="I40" s="1" t="s">
        <v>80</v>
      </c>
    </row>
    <row r="41">
      <c r="A41" s="30" t="s">
        <v>113</v>
      </c>
      <c r="B41" s="30" t="s">
        <v>830</v>
      </c>
      <c r="C41" s="30" t="s">
        <v>114</v>
      </c>
      <c r="D41" s="29">
        <v>41.0</v>
      </c>
      <c r="E41" s="21">
        <v>176.0</v>
      </c>
      <c r="F41" s="1" t="s">
        <v>790</v>
      </c>
      <c r="G41" s="27" t="s">
        <v>831</v>
      </c>
      <c r="H41" s="27" t="s">
        <v>832</v>
      </c>
      <c r="I41" s="1" t="s">
        <v>80</v>
      </c>
    </row>
    <row r="42">
      <c r="A42" s="30" t="s">
        <v>113</v>
      </c>
      <c r="B42" s="30" t="s">
        <v>830</v>
      </c>
      <c r="C42" s="30" t="s">
        <v>114</v>
      </c>
      <c r="D42" s="29">
        <v>42.0</v>
      </c>
      <c r="E42" s="21">
        <v>107.0</v>
      </c>
      <c r="F42" s="1" t="s">
        <v>790</v>
      </c>
      <c r="G42" s="27" t="s">
        <v>831</v>
      </c>
      <c r="H42" s="27" t="s">
        <v>832</v>
      </c>
      <c r="I42" s="1" t="s">
        <v>80</v>
      </c>
    </row>
    <row r="43">
      <c r="A43" s="30" t="s">
        <v>113</v>
      </c>
      <c r="B43" s="30" t="s">
        <v>830</v>
      </c>
      <c r="C43" s="30" t="s">
        <v>114</v>
      </c>
      <c r="D43" s="29">
        <v>43.0</v>
      </c>
      <c r="E43" s="21">
        <v>674.0</v>
      </c>
      <c r="F43" s="1" t="s">
        <v>790</v>
      </c>
      <c r="G43" s="27" t="s">
        <v>831</v>
      </c>
      <c r="H43" s="27" t="s">
        <v>832</v>
      </c>
      <c r="I43" s="1" t="s">
        <v>80</v>
      </c>
    </row>
    <row r="44">
      <c r="A44" s="30" t="s">
        <v>113</v>
      </c>
      <c r="B44" s="30" t="s">
        <v>830</v>
      </c>
      <c r="C44" s="30" t="s">
        <v>114</v>
      </c>
      <c r="D44" s="29">
        <v>44.0</v>
      </c>
      <c r="E44" s="21">
        <v>189.0</v>
      </c>
      <c r="F44" s="1" t="s">
        <v>790</v>
      </c>
      <c r="G44" s="27" t="s">
        <v>831</v>
      </c>
      <c r="H44" s="27" t="s">
        <v>832</v>
      </c>
      <c r="I44" s="1" t="s">
        <v>80</v>
      </c>
    </row>
    <row r="45">
      <c r="A45" s="30" t="s">
        <v>113</v>
      </c>
      <c r="B45" s="30" t="s">
        <v>830</v>
      </c>
      <c r="C45" s="30" t="s">
        <v>114</v>
      </c>
      <c r="D45" s="29">
        <v>45.0</v>
      </c>
      <c r="E45" s="21">
        <v>328.0</v>
      </c>
      <c r="F45" s="1" t="s">
        <v>790</v>
      </c>
      <c r="G45" s="27" t="s">
        <v>831</v>
      </c>
      <c r="H45" s="27" t="s">
        <v>832</v>
      </c>
      <c r="I45" s="1" t="s">
        <v>80</v>
      </c>
    </row>
    <row r="46">
      <c r="A46" s="30" t="s">
        <v>113</v>
      </c>
      <c r="B46" s="30" t="s">
        <v>830</v>
      </c>
      <c r="C46" s="30" t="s">
        <v>114</v>
      </c>
      <c r="D46" s="29">
        <v>46.0</v>
      </c>
      <c r="E46" s="21">
        <v>771.0</v>
      </c>
      <c r="F46" s="1" t="s">
        <v>790</v>
      </c>
      <c r="G46" s="27" t="s">
        <v>831</v>
      </c>
      <c r="H46" s="27" t="s">
        <v>832</v>
      </c>
      <c r="I46" s="1" t="s">
        <v>80</v>
      </c>
    </row>
    <row r="47">
      <c r="A47" s="30" t="s">
        <v>12</v>
      </c>
      <c r="B47" s="30" t="s">
        <v>792</v>
      </c>
      <c r="C47" s="30" t="s">
        <v>175</v>
      </c>
      <c r="D47" s="30" t="s">
        <v>174</v>
      </c>
      <c r="E47" s="29">
        <v>3.0</v>
      </c>
      <c r="F47" s="1" t="s">
        <v>790</v>
      </c>
      <c r="G47" s="27" t="s">
        <v>831</v>
      </c>
      <c r="H47" s="1" t="s">
        <v>833</v>
      </c>
      <c r="I47" s="1" t="s">
        <v>810</v>
      </c>
    </row>
    <row r="48">
      <c r="A48" s="30" t="s">
        <v>12</v>
      </c>
      <c r="B48" s="30" t="s">
        <v>792</v>
      </c>
      <c r="C48" s="30" t="s">
        <v>175</v>
      </c>
      <c r="D48" s="30" t="s">
        <v>174</v>
      </c>
      <c r="E48" s="29">
        <v>3.0</v>
      </c>
      <c r="F48" s="1" t="s">
        <v>790</v>
      </c>
      <c r="G48" s="27" t="s">
        <v>831</v>
      </c>
      <c r="H48" s="1" t="s">
        <v>833</v>
      </c>
      <c r="I48" s="1" t="s">
        <v>810</v>
      </c>
    </row>
    <row r="49">
      <c r="A49" s="30" t="s">
        <v>12</v>
      </c>
      <c r="B49" s="30" t="s">
        <v>792</v>
      </c>
      <c r="C49" s="30" t="s">
        <v>175</v>
      </c>
      <c r="D49" s="30" t="s">
        <v>192</v>
      </c>
      <c r="E49" s="1">
        <v>4.0</v>
      </c>
      <c r="F49" s="1" t="s">
        <v>790</v>
      </c>
      <c r="G49" s="27" t="s">
        <v>831</v>
      </c>
      <c r="H49" s="1" t="s">
        <v>833</v>
      </c>
      <c r="I49" s="1" t="s">
        <v>810</v>
      </c>
    </row>
    <row r="50">
      <c r="A50" s="30" t="s">
        <v>12</v>
      </c>
      <c r="B50" s="30" t="s">
        <v>792</v>
      </c>
      <c r="C50" s="30" t="s">
        <v>175</v>
      </c>
      <c r="D50" s="30" t="s">
        <v>192</v>
      </c>
      <c r="E50" s="1">
        <v>19.0</v>
      </c>
      <c r="F50" s="1" t="s">
        <v>790</v>
      </c>
      <c r="G50" s="27" t="s">
        <v>831</v>
      </c>
      <c r="H50" s="1" t="s">
        <v>833</v>
      </c>
      <c r="I50" s="1" t="s">
        <v>810</v>
      </c>
    </row>
    <row r="51">
      <c r="A51" s="30" t="s">
        <v>12</v>
      </c>
      <c r="B51" s="30" t="s">
        <v>792</v>
      </c>
      <c r="C51" s="30" t="s">
        <v>175</v>
      </c>
      <c r="D51" s="30" t="s">
        <v>201</v>
      </c>
      <c r="E51" s="1">
        <v>142.0</v>
      </c>
      <c r="F51" s="1" t="s">
        <v>790</v>
      </c>
      <c r="G51" s="27" t="s">
        <v>831</v>
      </c>
      <c r="H51" s="1" t="s">
        <v>833</v>
      </c>
      <c r="I51" s="1" t="s">
        <v>810</v>
      </c>
    </row>
    <row r="52">
      <c r="A52" s="30" t="s">
        <v>12</v>
      </c>
      <c r="B52" s="30" t="s">
        <v>792</v>
      </c>
      <c r="C52" s="30" t="s">
        <v>175</v>
      </c>
      <c r="D52" s="30" t="s">
        <v>201</v>
      </c>
      <c r="E52" s="29">
        <v>291.0</v>
      </c>
      <c r="F52" s="1" t="s">
        <v>790</v>
      </c>
      <c r="G52" s="27" t="s">
        <v>831</v>
      </c>
      <c r="H52" s="1" t="s">
        <v>833</v>
      </c>
      <c r="I52" s="1" t="s">
        <v>810</v>
      </c>
    </row>
    <row r="53">
      <c r="A53" s="30" t="s">
        <v>22</v>
      </c>
      <c r="B53" s="30" t="s">
        <v>792</v>
      </c>
      <c r="C53" s="30" t="s">
        <v>175</v>
      </c>
      <c r="D53" s="1" t="s">
        <v>834</v>
      </c>
      <c r="E53" s="1">
        <v>184.5</v>
      </c>
      <c r="F53" s="1" t="s">
        <v>790</v>
      </c>
      <c r="G53" s="27" t="s">
        <v>831</v>
      </c>
      <c r="H53" s="79" t="s">
        <v>835</v>
      </c>
      <c r="I53" s="1" t="s">
        <v>812</v>
      </c>
      <c r="K53" s="79"/>
      <c r="M53" s="29"/>
    </row>
    <row r="54">
      <c r="A54" s="30" t="s">
        <v>22</v>
      </c>
      <c r="B54" s="30" t="s">
        <v>792</v>
      </c>
      <c r="C54" s="30" t="s">
        <v>218</v>
      </c>
      <c r="D54" s="1" t="s">
        <v>836</v>
      </c>
      <c r="E54" s="32">
        <v>72.0</v>
      </c>
      <c r="F54" s="1" t="s">
        <v>790</v>
      </c>
      <c r="G54" s="79" t="s">
        <v>831</v>
      </c>
      <c r="H54" s="1" t="s">
        <v>837</v>
      </c>
      <c r="I54" s="1" t="s">
        <v>812</v>
      </c>
    </row>
    <row r="55">
      <c r="A55" s="30" t="s">
        <v>29</v>
      </c>
      <c r="B55" s="30" t="s">
        <v>792</v>
      </c>
      <c r="C55" s="30" t="s">
        <v>175</v>
      </c>
      <c r="D55" s="30" t="s">
        <v>257</v>
      </c>
      <c r="E55" s="1">
        <v>7.0</v>
      </c>
      <c r="F55" s="1" t="s">
        <v>790</v>
      </c>
      <c r="G55" s="27" t="s">
        <v>831</v>
      </c>
      <c r="H55" s="1" t="s">
        <v>838</v>
      </c>
      <c r="I55" s="1" t="s">
        <v>814</v>
      </c>
    </row>
    <row r="56">
      <c r="A56" s="30" t="s">
        <v>29</v>
      </c>
      <c r="B56" s="30" t="s">
        <v>792</v>
      </c>
      <c r="C56" s="30" t="s">
        <v>263</v>
      </c>
      <c r="D56" s="30" t="s">
        <v>257</v>
      </c>
      <c r="E56" s="1">
        <v>4.0</v>
      </c>
      <c r="F56" s="1" t="s">
        <v>790</v>
      </c>
      <c r="G56" s="27" t="s">
        <v>831</v>
      </c>
      <c r="H56" s="1" t="s">
        <v>839</v>
      </c>
      <c r="I56" s="1" t="s">
        <v>814</v>
      </c>
    </row>
    <row r="57">
      <c r="A57" s="30" t="s">
        <v>29</v>
      </c>
      <c r="B57" s="30" t="s">
        <v>792</v>
      </c>
      <c r="C57" s="30" t="s">
        <v>175</v>
      </c>
      <c r="D57" s="30" t="s">
        <v>266</v>
      </c>
      <c r="E57" s="1">
        <v>11.0</v>
      </c>
      <c r="F57" s="1" t="s">
        <v>790</v>
      </c>
      <c r="G57" s="27" t="s">
        <v>831</v>
      </c>
      <c r="H57" s="1" t="s">
        <v>838</v>
      </c>
      <c r="I57" s="1" t="s">
        <v>814</v>
      </c>
    </row>
    <row r="58">
      <c r="A58" s="30" t="s">
        <v>29</v>
      </c>
      <c r="B58" s="30" t="s">
        <v>792</v>
      </c>
      <c r="C58" s="30" t="s">
        <v>263</v>
      </c>
      <c r="D58" s="30" t="s">
        <v>266</v>
      </c>
      <c r="E58" s="1">
        <v>6.0</v>
      </c>
      <c r="F58" s="1" t="s">
        <v>790</v>
      </c>
      <c r="G58" s="27" t="s">
        <v>831</v>
      </c>
      <c r="H58" s="1" t="s">
        <v>839</v>
      </c>
      <c r="I58" s="1" t="s">
        <v>814</v>
      </c>
    </row>
    <row r="59">
      <c r="A59" s="30" t="s">
        <v>29</v>
      </c>
      <c r="B59" s="30" t="s">
        <v>792</v>
      </c>
      <c r="C59" s="30" t="s">
        <v>175</v>
      </c>
      <c r="D59" s="30" t="s">
        <v>271</v>
      </c>
      <c r="E59" s="1">
        <v>4.0</v>
      </c>
      <c r="F59" s="1" t="s">
        <v>790</v>
      </c>
      <c r="G59" s="27" t="s">
        <v>831</v>
      </c>
      <c r="H59" s="1" t="s">
        <v>838</v>
      </c>
      <c r="I59" s="1" t="s">
        <v>814</v>
      </c>
    </row>
    <row r="60">
      <c r="A60" s="30" t="s">
        <v>29</v>
      </c>
      <c r="B60" s="30" t="s">
        <v>792</v>
      </c>
      <c r="C60" s="30" t="s">
        <v>263</v>
      </c>
      <c r="D60" s="30" t="s">
        <v>271</v>
      </c>
      <c r="E60" s="1">
        <v>6.0</v>
      </c>
      <c r="F60" s="1" t="s">
        <v>790</v>
      </c>
      <c r="G60" s="27" t="s">
        <v>831</v>
      </c>
      <c r="H60" s="1" t="s">
        <v>839</v>
      </c>
      <c r="I60" s="1" t="s">
        <v>814</v>
      </c>
    </row>
    <row r="61">
      <c r="A61" s="30" t="s">
        <v>29</v>
      </c>
      <c r="B61" s="30" t="s">
        <v>792</v>
      </c>
      <c r="C61" s="30" t="s">
        <v>218</v>
      </c>
      <c r="D61" s="30" t="s">
        <v>280</v>
      </c>
      <c r="E61" s="1">
        <v>40.0</v>
      </c>
      <c r="F61" s="1" t="s">
        <v>790</v>
      </c>
      <c r="G61" s="27" t="s">
        <v>831</v>
      </c>
      <c r="H61" s="79" t="s">
        <v>840</v>
      </c>
      <c r="I61" s="1" t="s">
        <v>814</v>
      </c>
    </row>
    <row r="62">
      <c r="A62" s="30" t="s">
        <v>29</v>
      </c>
      <c r="B62" s="30" t="s">
        <v>792</v>
      </c>
      <c r="C62" s="30" t="s">
        <v>218</v>
      </c>
      <c r="D62" s="30" t="s">
        <v>289</v>
      </c>
      <c r="E62" s="1">
        <v>51.0</v>
      </c>
      <c r="F62" s="1" t="s">
        <v>790</v>
      </c>
      <c r="G62" s="27" t="s">
        <v>831</v>
      </c>
      <c r="H62" s="1" t="s">
        <v>841</v>
      </c>
      <c r="I62" s="1" t="s">
        <v>814</v>
      </c>
    </row>
    <row r="63">
      <c r="A63" s="1" t="s">
        <v>37</v>
      </c>
      <c r="B63" s="1" t="s">
        <v>842</v>
      </c>
      <c r="C63" s="1" t="s">
        <v>114</v>
      </c>
      <c r="D63" s="30" t="s">
        <v>309</v>
      </c>
      <c r="E63" s="1">
        <v>8.0</v>
      </c>
      <c r="F63" s="1" t="s">
        <v>790</v>
      </c>
      <c r="G63" s="27" t="s">
        <v>831</v>
      </c>
      <c r="H63" s="1" t="s">
        <v>843</v>
      </c>
      <c r="I63" s="1" t="s">
        <v>794</v>
      </c>
    </row>
    <row r="64">
      <c r="A64" s="1" t="s">
        <v>37</v>
      </c>
      <c r="B64" s="1" t="s">
        <v>842</v>
      </c>
      <c r="C64" s="1" t="s">
        <v>114</v>
      </c>
      <c r="D64" s="30" t="s">
        <v>316</v>
      </c>
      <c r="E64" s="1">
        <v>6.0</v>
      </c>
      <c r="F64" s="30" t="s">
        <v>790</v>
      </c>
      <c r="G64" s="27" t="s">
        <v>831</v>
      </c>
      <c r="H64" s="1" t="s">
        <v>843</v>
      </c>
      <c r="I64" s="1" t="s">
        <v>794</v>
      </c>
    </row>
    <row r="65">
      <c r="A65" s="1" t="s">
        <v>37</v>
      </c>
      <c r="B65" s="1" t="s">
        <v>842</v>
      </c>
      <c r="C65" s="1" t="s">
        <v>114</v>
      </c>
      <c r="D65" s="30" t="s">
        <v>321</v>
      </c>
      <c r="E65" s="1">
        <v>6.0</v>
      </c>
      <c r="F65" s="30" t="s">
        <v>790</v>
      </c>
      <c r="G65" s="27" t="s">
        <v>831</v>
      </c>
      <c r="H65" s="1" t="s">
        <v>843</v>
      </c>
      <c r="I65" s="30" t="s">
        <v>794</v>
      </c>
    </row>
    <row r="66">
      <c r="A66" s="1" t="s">
        <v>37</v>
      </c>
      <c r="B66" s="1" t="s">
        <v>842</v>
      </c>
      <c r="C66" s="1" t="s">
        <v>114</v>
      </c>
      <c r="D66" s="30" t="s">
        <v>326</v>
      </c>
      <c r="E66" s="1">
        <v>6.0</v>
      </c>
      <c r="F66" s="30" t="s">
        <v>790</v>
      </c>
      <c r="G66" s="27" t="s">
        <v>831</v>
      </c>
      <c r="H66" s="1" t="s">
        <v>843</v>
      </c>
      <c r="I66" s="30" t="s">
        <v>794</v>
      </c>
    </row>
    <row r="67">
      <c r="A67" s="1" t="s">
        <v>37</v>
      </c>
      <c r="B67" s="1" t="s">
        <v>842</v>
      </c>
      <c r="C67" s="1" t="s">
        <v>114</v>
      </c>
      <c r="D67" s="30" t="s">
        <v>331</v>
      </c>
      <c r="E67" s="1">
        <v>6.0</v>
      </c>
      <c r="F67" s="30" t="s">
        <v>790</v>
      </c>
      <c r="G67" s="27" t="s">
        <v>831</v>
      </c>
      <c r="H67" s="1" t="s">
        <v>843</v>
      </c>
      <c r="I67" s="30" t="s">
        <v>794</v>
      </c>
    </row>
    <row r="68">
      <c r="A68" s="1" t="s">
        <v>37</v>
      </c>
      <c r="B68" s="1" t="s">
        <v>842</v>
      </c>
      <c r="C68" s="1" t="s">
        <v>114</v>
      </c>
      <c r="D68" s="30" t="s">
        <v>334</v>
      </c>
      <c r="E68" s="1">
        <v>5.0</v>
      </c>
      <c r="F68" s="30" t="s">
        <v>790</v>
      </c>
      <c r="G68" s="27" t="s">
        <v>831</v>
      </c>
      <c r="H68" s="1" t="s">
        <v>843</v>
      </c>
      <c r="I68" s="30" t="s">
        <v>794</v>
      </c>
    </row>
    <row r="69">
      <c r="A69" s="1" t="s">
        <v>37</v>
      </c>
      <c r="B69" s="1" t="s">
        <v>842</v>
      </c>
      <c r="C69" s="1" t="s">
        <v>114</v>
      </c>
      <c r="D69" s="30" t="s">
        <v>338</v>
      </c>
      <c r="E69" s="1">
        <v>7.0</v>
      </c>
      <c r="F69" s="30" t="s">
        <v>790</v>
      </c>
      <c r="G69" s="27" t="s">
        <v>831</v>
      </c>
      <c r="H69" s="1" t="s">
        <v>843</v>
      </c>
      <c r="I69" s="30" t="s">
        <v>794</v>
      </c>
    </row>
    <row r="70">
      <c r="A70" s="1" t="s">
        <v>37</v>
      </c>
      <c r="B70" s="1" t="s">
        <v>842</v>
      </c>
      <c r="C70" s="1" t="s">
        <v>114</v>
      </c>
      <c r="D70" s="30" t="s">
        <v>342</v>
      </c>
      <c r="E70" s="1">
        <v>5.0</v>
      </c>
      <c r="F70" s="30" t="s">
        <v>790</v>
      </c>
      <c r="G70" s="27" t="s">
        <v>831</v>
      </c>
      <c r="H70" s="1" t="s">
        <v>843</v>
      </c>
      <c r="I70" s="30" t="s">
        <v>794</v>
      </c>
    </row>
    <row r="71">
      <c r="A71" s="1" t="s">
        <v>37</v>
      </c>
      <c r="B71" s="1" t="s">
        <v>842</v>
      </c>
      <c r="C71" s="1" t="s">
        <v>114</v>
      </c>
      <c r="D71" s="30" t="s">
        <v>344</v>
      </c>
      <c r="E71" s="1">
        <v>5.0</v>
      </c>
      <c r="F71" s="30" t="s">
        <v>790</v>
      </c>
      <c r="G71" s="27" t="s">
        <v>831</v>
      </c>
      <c r="H71" s="1" t="s">
        <v>843</v>
      </c>
      <c r="I71" s="30" t="s">
        <v>794</v>
      </c>
    </row>
    <row r="72">
      <c r="A72" s="30" t="s">
        <v>46</v>
      </c>
      <c r="B72" s="1" t="s">
        <v>792</v>
      </c>
      <c r="C72" s="1" t="s">
        <v>263</v>
      </c>
      <c r="D72" s="1" t="s">
        <v>844</v>
      </c>
      <c r="E72" s="1">
        <v>21.0</v>
      </c>
      <c r="F72" s="1" t="s">
        <v>790</v>
      </c>
      <c r="G72" s="27" t="s">
        <v>831</v>
      </c>
      <c r="H72" s="1" t="s">
        <v>845</v>
      </c>
      <c r="I72" s="1" t="s">
        <v>71</v>
      </c>
    </row>
    <row r="73">
      <c r="A73" s="30" t="s">
        <v>46</v>
      </c>
      <c r="B73" s="1" t="s">
        <v>792</v>
      </c>
      <c r="C73" s="1" t="s">
        <v>218</v>
      </c>
      <c r="D73" s="1" t="s">
        <v>844</v>
      </c>
      <c r="E73" s="1">
        <v>179.0</v>
      </c>
      <c r="F73" s="1" t="s">
        <v>790</v>
      </c>
      <c r="G73" s="1" t="s">
        <v>846</v>
      </c>
      <c r="H73" s="79" t="s">
        <v>847</v>
      </c>
      <c r="I73" s="1" t="s">
        <v>71</v>
      </c>
    </row>
    <row r="74">
      <c r="A74" s="30" t="s">
        <v>61</v>
      </c>
      <c r="B74" s="1" t="s">
        <v>792</v>
      </c>
      <c r="C74" s="30" t="s">
        <v>218</v>
      </c>
      <c r="D74" s="30" t="s">
        <v>460</v>
      </c>
      <c r="E74" s="29">
        <v>34.0</v>
      </c>
      <c r="F74" s="1" t="s">
        <v>790</v>
      </c>
      <c r="G74" s="1" t="s">
        <v>831</v>
      </c>
      <c r="H74" s="1" t="s">
        <v>848</v>
      </c>
      <c r="I74" s="1" t="s">
        <v>806</v>
      </c>
    </row>
    <row r="75">
      <c r="A75" s="30" t="s">
        <v>61</v>
      </c>
      <c r="B75" s="1" t="s">
        <v>792</v>
      </c>
      <c r="C75" s="30" t="s">
        <v>218</v>
      </c>
      <c r="D75" s="30" t="s">
        <v>469</v>
      </c>
      <c r="E75" s="29">
        <v>43.0</v>
      </c>
      <c r="F75" s="1" t="s">
        <v>790</v>
      </c>
      <c r="G75" s="1" t="s">
        <v>831</v>
      </c>
      <c r="H75" s="1" t="s">
        <v>848</v>
      </c>
      <c r="I75" s="1" t="s">
        <v>806</v>
      </c>
    </row>
    <row r="76">
      <c r="A76" s="30" t="s">
        <v>61</v>
      </c>
      <c r="B76" s="1" t="s">
        <v>792</v>
      </c>
      <c r="C76" s="30" t="s">
        <v>218</v>
      </c>
      <c r="D76" s="30" t="s">
        <v>476</v>
      </c>
      <c r="E76" s="29">
        <v>34.0</v>
      </c>
      <c r="F76" s="1" t="s">
        <v>790</v>
      </c>
      <c r="G76" s="1" t="s">
        <v>831</v>
      </c>
      <c r="H76" s="1" t="s">
        <v>848</v>
      </c>
      <c r="I76" s="1" t="s">
        <v>806</v>
      </c>
    </row>
    <row r="77">
      <c r="A77" s="30" t="s">
        <v>68</v>
      </c>
      <c r="B77" s="1" t="s">
        <v>792</v>
      </c>
      <c r="C77" s="1" t="s">
        <v>218</v>
      </c>
      <c r="D77" s="1" t="s">
        <v>849</v>
      </c>
      <c r="E77" s="1">
        <v>178.0</v>
      </c>
      <c r="F77" s="1" t="s">
        <v>790</v>
      </c>
      <c r="G77" s="79" t="s">
        <v>831</v>
      </c>
      <c r="H77" s="1" t="s">
        <v>850</v>
      </c>
      <c r="I77" s="1" t="s">
        <v>71</v>
      </c>
    </row>
    <row r="78">
      <c r="A78" s="30" t="s">
        <v>68</v>
      </c>
      <c r="B78" s="1" t="s">
        <v>792</v>
      </c>
      <c r="C78" s="1" t="s">
        <v>218</v>
      </c>
      <c r="D78" s="1" t="s">
        <v>849</v>
      </c>
      <c r="E78" s="1">
        <v>143.0</v>
      </c>
      <c r="F78" s="1" t="s">
        <v>790</v>
      </c>
      <c r="G78" s="79" t="s">
        <v>831</v>
      </c>
      <c r="H78" s="1" t="s">
        <v>851</v>
      </c>
      <c r="I78" s="1" t="s">
        <v>71</v>
      </c>
    </row>
    <row r="79">
      <c r="A79" s="30" t="s">
        <v>68</v>
      </c>
      <c r="B79" s="1" t="s">
        <v>792</v>
      </c>
      <c r="C79" s="1" t="s">
        <v>218</v>
      </c>
      <c r="D79" s="1" t="s">
        <v>849</v>
      </c>
      <c r="E79" s="1">
        <v>314.0</v>
      </c>
      <c r="F79" s="1" t="s">
        <v>790</v>
      </c>
      <c r="G79" s="79" t="s">
        <v>831</v>
      </c>
      <c r="H79" s="1" t="s">
        <v>852</v>
      </c>
      <c r="I79" s="1" t="s">
        <v>71</v>
      </c>
    </row>
    <row r="80">
      <c r="A80" s="1" t="s">
        <v>75</v>
      </c>
      <c r="B80" s="81" t="s">
        <v>830</v>
      </c>
      <c r="C80" s="81" t="s">
        <v>175</v>
      </c>
      <c r="D80" s="1" t="s">
        <v>357</v>
      </c>
      <c r="E80" s="1">
        <v>117.0</v>
      </c>
      <c r="F80" s="1" t="s">
        <v>790</v>
      </c>
      <c r="G80" s="27" t="s">
        <v>831</v>
      </c>
      <c r="H80" s="1" t="s">
        <v>832</v>
      </c>
      <c r="I80" s="1" t="s">
        <v>80</v>
      </c>
      <c r="L80" s="29"/>
    </row>
    <row r="81">
      <c r="A81" s="1" t="s">
        <v>75</v>
      </c>
      <c r="B81" s="81" t="s">
        <v>830</v>
      </c>
      <c r="C81" s="81" t="s">
        <v>175</v>
      </c>
      <c r="D81" s="1" t="s">
        <v>372</v>
      </c>
      <c r="E81" s="1">
        <v>77.0</v>
      </c>
      <c r="F81" s="1" t="s">
        <v>790</v>
      </c>
      <c r="G81" s="27" t="s">
        <v>831</v>
      </c>
      <c r="H81" s="1" t="s">
        <v>832</v>
      </c>
      <c r="I81" s="1" t="s">
        <v>80</v>
      </c>
      <c r="L81" s="29"/>
    </row>
    <row r="82">
      <c r="A82" s="1" t="s">
        <v>75</v>
      </c>
      <c r="B82" s="81" t="s">
        <v>830</v>
      </c>
      <c r="C82" s="81" t="s">
        <v>175</v>
      </c>
      <c r="D82" s="1" t="s">
        <v>382</v>
      </c>
      <c r="E82" s="1">
        <v>114.0</v>
      </c>
      <c r="F82" s="1" t="s">
        <v>790</v>
      </c>
      <c r="G82" s="27" t="s">
        <v>831</v>
      </c>
      <c r="H82" s="1" t="s">
        <v>832</v>
      </c>
      <c r="I82" s="1" t="s">
        <v>80</v>
      </c>
      <c r="L82" s="29"/>
    </row>
    <row r="83">
      <c r="A83" s="1" t="s">
        <v>75</v>
      </c>
      <c r="B83" s="81" t="s">
        <v>830</v>
      </c>
      <c r="C83" s="81" t="s">
        <v>175</v>
      </c>
      <c r="D83" s="1" t="s">
        <v>395</v>
      </c>
      <c r="E83" s="1">
        <v>43.0</v>
      </c>
      <c r="F83" s="1" t="s">
        <v>790</v>
      </c>
      <c r="G83" s="27" t="s">
        <v>831</v>
      </c>
      <c r="H83" s="1" t="s">
        <v>832</v>
      </c>
      <c r="I83" s="1" t="s">
        <v>80</v>
      </c>
      <c r="L83" s="29"/>
    </row>
    <row r="84">
      <c r="A84" s="1" t="s">
        <v>75</v>
      </c>
      <c r="B84" s="81" t="s">
        <v>830</v>
      </c>
      <c r="C84" s="81" t="s">
        <v>175</v>
      </c>
      <c r="D84" s="1" t="s">
        <v>568</v>
      </c>
      <c r="E84" s="1">
        <v>40.0</v>
      </c>
      <c r="F84" s="1" t="s">
        <v>790</v>
      </c>
      <c r="G84" s="27" t="s">
        <v>831</v>
      </c>
      <c r="H84" s="1" t="s">
        <v>832</v>
      </c>
      <c r="I84" s="1" t="s">
        <v>80</v>
      </c>
      <c r="L84" s="29"/>
    </row>
    <row r="85">
      <c r="A85" s="1" t="s">
        <v>75</v>
      </c>
      <c r="B85" s="81" t="s">
        <v>830</v>
      </c>
      <c r="C85" s="81" t="s">
        <v>175</v>
      </c>
      <c r="D85" s="1" t="s">
        <v>574</v>
      </c>
      <c r="E85" s="1">
        <v>114.0</v>
      </c>
      <c r="F85" s="1" t="s">
        <v>790</v>
      </c>
      <c r="G85" s="27" t="s">
        <v>831</v>
      </c>
      <c r="H85" s="1" t="s">
        <v>832</v>
      </c>
      <c r="I85" s="1" t="s">
        <v>80</v>
      </c>
      <c r="L85" s="29"/>
    </row>
    <row r="86">
      <c r="A86" s="1" t="s">
        <v>75</v>
      </c>
      <c r="B86" s="81" t="s">
        <v>830</v>
      </c>
      <c r="C86" s="81" t="s">
        <v>175</v>
      </c>
      <c r="D86" s="1" t="s">
        <v>579</v>
      </c>
      <c r="E86" s="1">
        <v>187.0</v>
      </c>
      <c r="F86" s="1" t="s">
        <v>790</v>
      </c>
      <c r="G86" s="27" t="s">
        <v>831</v>
      </c>
      <c r="H86" s="1" t="s">
        <v>832</v>
      </c>
      <c r="I86" s="1" t="s">
        <v>80</v>
      </c>
      <c r="L86" s="29"/>
    </row>
    <row r="87">
      <c r="A87" s="1" t="s">
        <v>75</v>
      </c>
      <c r="B87" s="81" t="s">
        <v>830</v>
      </c>
      <c r="C87" s="81" t="s">
        <v>175</v>
      </c>
      <c r="D87" s="1" t="s">
        <v>584</v>
      </c>
      <c r="E87" s="1">
        <v>41.0</v>
      </c>
      <c r="F87" s="1" t="s">
        <v>790</v>
      </c>
      <c r="G87" s="27" t="s">
        <v>831</v>
      </c>
      <c r="H87" s="1" t="s">
        <v>832</v>
      </c>
      <c r="I87" s="1" t="s">
        <v>80</v>
      </c>
      <c r="L87" s="29"/>
    </row>
    <row r="88">
      <c r="A88" s="1" t="s">
        <v>75</v>
      </c>
      <c r="B88" s="81" t="s">
        <v>830</v>
      </c>
      <c r="C88" s="81" t="s">
        <v>175</v>
      </c>
      <c r="D88" s="1" t="s">
        <v>588</v>
      </c>
      <c r="E88" s="1">
        <v>267.0</v>
      </c>
      <c r="F88" s="1" t="s">
        <v>790</v>
      </c>
      <c r="G88" s="27" t="s">
        <v>831</v>
      </c>
      <c r="H88" s="1" t="s">
        <v>832</v>
      </c>
      <c r="I88" s="1" t="s">
        <v>80</v>
      </c>
      <c r="L88" s="29"/>
    </row>
    <row r="89">
      <c r="A89" s="1" t="s">
        <v>75</v>
      </c>
      <c r="B89" s="81" t="s">
        <v>830</v>
      </c>
      <c r="C89" s="81" t="s">
        <v>175</v>
      </c>
      <c r="D89" s="1" t="s">
        <v>593</v>
      </c>
      <c r="E89" s="1">
        <v>80.0</v>
      </c>
      <c r="F89" s="1" t="s">
        <v>790</v>
      </c>
      <c r="G89" s="27" t="s">
        <v>831</v>
      </c>
      <c r="H89" s="1" t="s">
        <v>832</v>
      </c>
      <c r="I89" s="1" t="s">
        <v>80</v>
      </c>
      <c r="L89" s="29"/>
    </row>
    <row r="90">
      <c r="A90" s="1" t="s">
        <v>75</v>
      </c>
      <c r="B90" s="81" t="s">
        <v>830</v>
      </c>
      <c r="C90" s="81" t="s">
        <v>175</v>
      </c>
      <c r="D90" s="1" t="s">
        <v>597</v>
      </c>
      <c r="E90" s="1">
        <v>40.0</v>
      </c>
      <c r="F90" s="1" t="s">
        <v>790</v>
      </c>
      <c r="G90" s="27" t="s">
        <v>831</v>
      </c>
      <c r="H90" s="1" t="s">
        <v>832</v>
      </c>
      <c r="I90" s="1" t="s">
        <v>80</v>
      </c>
      <c r="L90" s="29"/>
    </row>
    <row r="91">
      <c r="A91" s="1" t="s">
        <v>75</v>
      </c>
      <c r="B91" s="81" t="s">
        <v>830</v>
      </c>
      <c r="C91" s="81" t="s">
        <v>175</v>
      </c>
      <c r="D91" s="1" t="s">
        <v>602</v>
      </c>
      <c r="E91" s="1">
        <v>29.0</v>
      </c>
      <c r="F91" s="1" t="s">
        <v>790</v>
      </c>
      <c r="G91" s="27" t="s">
        <v>831</v>
      </c>
      <c r="H91" s="1" t="s">
        <v>832</v>
      </c>
      <c r="I91" s="1" t="s">
        <v>80</v>
      </c>
      <c r="L91" s="29"/>
    </row>
    <row r="92">
      <c r="A92" s="1" t="s">
        <v>75</v>
      </c>
      <c r="B92" s="81" t="s">
        <v>830</v>
      </c>
      <c r="C92" s="81" t="s">
        <v>175</v>
      </c>
      <c r="D92" s="1" t="s">
        <v>608</v>
      </c>
      <c r="E92" s="1">
        <v>134.0</v>
      </c>
      <c r="F92" s="1" t="s">
        <v>790</v>
      </c>
      <c r="G92" s="27" t="s">
        <v>831</v>
      </c>
      <c r="H92" s="1" t="s">
        <v>832</v>
      </c>
      <c r="I92" s="1" t="s">
        <v>80</v>
      </c>
      <c r="L92" s="29"/>
    </row>
    <row r="93">
      <c r="A93" s="1" t="s">
        <v>75</v>
      </c>
      <c r="B93" s="81" t="s">
        <v>830</v>
      </c>
      <c r="C93" s="81" t="s">
        <v>175</v>
      </c>
      <c r="D93" s="1" t="s">
        <v>615</v>
      </c>
      <c r="E93" s="1">
        <v>79.0</v>
      </c>
      <c r="F93" s="1" t="s">
        <v>790</v>
      </c>
      <c r="G93" s="27" t="s">
        <v>831</v>
      </c>
      <c r="H93" s="1" t="s">
        <v>832</v>
      </c>
      <c r="I93" s="1" t="s">
        <v>80</v>
      </c>
      <c r="L93" s="29"/>
    </row>
    <row r="94">
      <c r="A94" s="1" t="s">
        <v>75</v>
      </c>
      <c r="B94" s="81" t="s">
        <v>830</v>
      </c>
      <c r="C94" s="81" t="s">
        <v>175</v>
      </c>
      <c r="D94" s="1" t="s">
        <v>620</v>
      </c>
      <c r="E94" s="1">
        <v>0.0</v>
      </c>
      <c r="F94" s="1" t="s">
        <v>790</v>
      </c>
      <c r="G94" s="27" t="s">
        <v>831</v>
      </c>
      <c r="H94" s="1" t="s">
        <v>832</v>
      </c>
      <c r="I94" s="1" t="s">
        <v>80</v>
      </c>
      <c r="L94" s="29"/>
    </row>
    <row r="95">
      <c r="A95" s="1" t="s">
        <v>75</v>
      </c>
      <c r="B95" s="81" t="s">
        <v>830</v>
      </c>
      <c r="C95" s="81" t="s">
        <v>175</v>
      </c>
      <c r="D95" s="1" t="s">
        <v>626</v>
      </c>
      <c r="E95" s="1">
        <v>12.0</v>
      </c>
      <c r="F95" s="1" t="s">
        <v>790</v>
      </c>
      <c r="G95" s="27" t="s">
        <v>831</v>
      </c>
      <c r="H95" s="1" t="s">
        <v>832</v>
      </c>
      <c r="I95" s="1" t="s">
        <v>80</v>
      </c>
      <c r="L95" s="29"/>
    </row>
    <row r="96">
      <c r="A96" s="1" t="s">
        <v>75</v>
      </c>
      <c r="B96" s="81" t="s">
        <v>830</v>
      </c>
      <c r="C96" s="81" t="s">
        <v>175</v>
      </c>
      <c r="D96" s="1" t="s">
        <v>629</v>
      </c>
      <c r="E96" s="1">
        <v>0.0</v>
      </c>
      <c r="F96" s="1" t="s">
        <v>790</v>
      </c>
      <c r="G96" s="27" t="s">
        <v>831</v>
      </c>
      <c r="H96" s="1" t="s">
        <v>832</v>
      </c>
      <c r="I96" s="1" t="s">
        <v>80</v>
      </c>
      <c r="L96" s="29"/>
    </row>
    <row r="97">
      <c r="A97" s="1" t="s">
        <v>75</v>
      </c>
      <c r="B97" s="81" t="s">
        <v>830</v>
      </c>
      <c r="C97" s="81" t="s">
        <v>175</v>
      </c>
      <c r="D97" s="1" t="s">
        <v>633</v>
      </c>
      <c r="E97" s="1">
        <v>53.0</v>
      </c>
      <c r="F97" s="1" t="s">
        <v>790</v>
      </c>
      <c r="G97" s="27" t="s">
        <v>831</v>
      </c>
      <c r="H97" s="1" t="s">
        <v>832</v>
      </c>
      <c r="I97" s="1" t="s">
        <v>80</v>
      </c>
      <c r="L97" s="29"/>
    </row>
    <row r="98">
      <c r="A98" s="1" t="s">
        <v>75</v>
      </c>
      <c r="B98" s="81" t="s">
        <v>830</v>
      </c>
      <c r="C98" s="81" t="s">
        <v>175</v>
      </c>
      <c r="D98" s="1" t="s">
        <v>637</v>
      </c>
      <c r="E98" s="1">
        <v>0.0</v>
      </c>
      <c r="F98" s="1" t="s">
        <v>790</v>
      </c>
      <c r="G98" s="27" t="s">
        <v>831</v>
      </c>
      <c r="H98" s="1" t="s">
        <v>832</v>
      </c>
      <c r="I98" s="1" t="s">
        <v>80</v>
      </c>
      <c r="L98" s="29"/>
    </row>
    <row r="99">
      <c r="A99" s="1" t="s">
        <v>75</v>
      </c>
      <c r="B99" s="81" t="s">
        <v>830</v>
      </c>
      <c r="C99" s="81" t="s">
        <v>175</v>
      </c>
      <c r="D99" s="1" t="s">
        <v>640</v>
      </c>
      <c r="E99" s="1">
        <v>37.0</v>
      </c>
      <c r="F99" s="1" t="s">
        <v>790</v>
      </c>
      <c r="G99" s="27" t="s">
        <v>831</v>
      </c>
      <c r="H99" s="1" t="s">
        <v>832</v>
      </c>
      <c r="I99" s="1" t="s">
        <v>80</v>
      </c>
      <c r="L99" s="29"/>
    </row>
    <row r="100">
      <c r="A100" s="1" t="s">
        <v>75</v>
      </c>
      <c r="B100" s="81" t="s">
        <v>830</v>
      </c>
      <c r="C100" s="81" t="s">
        <v>175</v>
      </c>
      <c r="D100" s="1" t="s">
        <v>644</v>
      </c>
      <c r="E100" s="1">
        <v>0.0</v>
      </c>
      <c r="F100" s="1" t="s">
        <v>790</v>
      </c>
      <c r="G100" s="27" t="s">
        <v>831</v>
      </c>
      <c r="H100" s="1" t="s">
        <v>832</v>
      </c>
      <c r="I100" s="1" t="s">
        <v>80</v>
      </c>
      <c r="L100" s="29"/>
    </row>
    <row r="101">
      <c r="A101" s="1" t="s">
        <v>648</v>
      </c>
      <c r="B101" s="81" t="s">
        <v>792</v>
      </c>
      <c r="C101" s="81" t="s">
        <v>218</v>
      </c>
      <c r="D101" s="45"/>
      <c r="E101" s="30">
        <v>85.0</v>
      </c>
      <c r="F101" s="1" t="s">
        <v>790</v>
      </c>
      <c r="G101" s="1" t="s">
        <v>831</v>
      </c>
      <c r="H101" s="85" t="s">
        <v>853</v>
      </c>
      <c r="I101" s="1" t="s">
        <v>825</v>
      </c>
    </row>
    <row r="102">
      <c r="A102" s="1" t="s">
        <v>648</v>
      </c>
      <c r="B102" s="81" t="s">
        <v>792</v>
      </c>
      <c r="C102" s="81" t="s">
        <v>218</v>
      </c>
      <c r="D102" s="45"/>
      <c r="E102" s="30">
        <v>33.0</v>
      </c>
      <c r="F102" s="1" t="s">
        <v>790</v>
      </c>
      <c r="G102" s="1" t="s">
        <v>831</v>
      </c>
      <c r="H102" s="1" t="s">
        <v>854</v>
      </c>
      <c r="I102" s="1" t="s">
        <v>825</v>
      </c>
    </row>
    <row r="103">
      <c r="A103" s="1" t="s">
        <v>648</v>
      </c>
      <c r="B103" s="81" t="s">
        <v>792</v>
      </c>
      <c r="C103" s="81" t="s">
        <v>218</v>
      </c>
      <c r="D103" s="45" t="s">
        <v>673</v>
      </c>
      <c r="E103" s="30">
        <v>39.0</v>
      </c>
      <c r="F103" s="1" t="s">
        <v>790</v>
      </c>
      <c r="G103" s="1" t="s">
        <v>831</v>
      </c>
      <c r="H103" s="1" t="s">
        <v>855</v>
      </c>
      <c r="I103" s="1" t="s">
        <v>825</v>
      </c>
    </row>
    <row r="104">
      <c r="A104" s="1" t="s">
        <v>648</v>
      </c>
      <c r="B104" s="81" t="s">
        <v>792</v>
      </c>
      <c r="C104" s="81" t="s">
        <v>218</v>
      </c>
      <c r="D104" s="45" t="s">
        <v>676</v>
      </c>
      <c r="E104" s="30">
        <v>62.0</v>
      </c>
      <c r="F104" s="1" t="s">
        <v>790</v>
      </c>
      <c r="G104" s="1" t="s">
        <v>831</v>
      </c>
      <c r="H104" s="1" t="s">
        <v>856</v>
      </c>
      <c r="I104" s="1" t="s">
        <v>825</v>
      </c>
    </row>
    <row r="105">
      <c r="A105" s="1" t="s">
        <v>648</v>
      </c>
      <c r="B105" s="81" t="s">
        <v>792</v>
      </c>
      <c r="C105" s="81" t="s">
        <v>218</v>
      </c>
      <c r="D105" s="45" t="s">
        <v>679</v>
      </c>
      <c r="E105" s="30">
        <v>39.0</v>
      </c>
      <c r="F105" s="1" t="s">
        <v>790</v>
      </c>
      <c r="G105" s="1" t="s">
        <v>831</v>
      </c>
      <c r="H105" s="1" t="s">
        <v>857</v>
      </c>
      <c r="I105" s="1" t="s">
        <v>825</v>
      </c>
    </row>
    <row r="106">
      <c r="A106" s="1" t="s">
        <v>648</v>
      </c>
      <c r="B106" s="81" t="s">
        <v>792</v>
      </c>
      <c r="C106" s="81" t="s">
        <v>218</v>
      </c>
      <c r="D106" s="45" t="s">
        <v>681</v>
      </c>
      <c r="E106" s="30">
        <v>31.0</v>
      </c>
      <c r="F106" s="1" t="s">
        <v>790</v>
      </c>
      <c r="G106" s="1" t="s">
        <v>831</v>
      </c>
      <c r="H106" s="1" t="s">
        <v>858</v>
      </c>
      <c r="I106" s="1" t="s">
        <v>825</v>
      </c>
    </row>
    <row r="107">
      <c r="A107" s="1" t="s">
        <v>717</v>
      </c>
      <c r="B107" s="81" t="s">
        <v>842</v>
      </c>
      <c r="C107" s="81" t="s">
        <v>114</v>
      </c>
      <c r="D107" s="1" t="s">
        <v>718</v>
      </c>
      <c r="E107" s="1">
        <v>2.0</v>
      </c>
      <c r="F107" s="1" t="s">
        <v>790</v>
      </c>
      <c r="G107" s="27" t="s">
        <v>831</v>
      </c>
      <c r="H107" s="1" t="s">
        <v>859</v>
      </c>
      <c r="I107" s="30" t="s">
        <v>794</v>
      </c>
    </row>
    <row r="108">
      <c r="A108" s="1" t="s">
        <v>717</v>
      </c>
      <c r="B108" s="81" t="s">
        <v>842</v>
      </c>
      <c r="C108" s="81" t="s">
        <v>114</v>
      </c>
      <c r="D108" s="1" t="s">
        <v>723</v>
      </c>
      <c r="E108" s="1">
        <v>1.0</v>
      </c>
      <c r="F108" s="1" t="s">
        <v>790</v>
      </c>
      <c r="G108" s="27" t="s">
        <v>831</v>
      </c>
      <c r="H108" s="1" t="s">
        <v>859</v>
      </c>
      <c r="I108" s="30" t="s">
        <v>794</v>
      </c>
    </row>
    <row r="109">
      <c r="A109" s="1" t="s">
        <v>717</v>
      </c>
      <c r="B109" s="81" t="s">
        <v>842</v>
      </c>
      <c r="C109" s="81" t="s">
        <v>114</v>
      </c>
      <c r="D109" s="1" t="s">
        <v>726</v>
      </c>
      <c r="E109" s="1">
        <v>2.0</v>
      </c>
      <c r="F109" s="1" t="s">
        <v>790</v>
      </c>
      <c r="G109" s="27" t="s">
        <v>831</v>
      </c>
      <c r="H109" s="1" t="s">
        <v>859</v>
      </c>
      <c r="I109" s="30" t="s">
        <v>794</v>
      </c>
    </row>
    <row r="110">
      <c r="A110" s="1" t="s">
        <v>717</v>
      </c>
      <c r="B110" s="81" t="s">
        <v>842</v>
      </c>
      <c r="C110" s="81" t="s">
        <v>114</v>
      </c>
      <c r="D110" s="1" t="s">
        <v>728</v>
      </c>
      <c r="E110" s="1">
        <v>4.0</v>
      </c>
      <c r="F110" s="1" t="s">
        <v>790</v>
      </c>
      <c r="G110" s="27" t="s">
        <v>831</v>
      </c>
      <c r="H110" s="1" t="s">
        <v>859</v>
      </c>
      <c r="I110" s="30" t="s">
        <v>794</v>
      </c>
    </row>
    <row r="111">
      <c r="A111" s="1" t="s">
        <v>717</v>
      </c>
      <c r="B111" s="81" t="s">
        <v>842</v>
      </c>
      <c r="C111" s="81" t="s">
        <v>114</v>
      </c>
      <c r="D111" s="1" t="s">
        <v>733</v>
      </c>
      <c r="E111" s="1">
        <v>6.0</v>
      </c>
      <c r="F111" s="1" t="s">
        <v>790</v>
      </c>
      <c r="G111" s="27" t="s">
        <v>831</v>
      </c>
      <c r="H111" s="1" t="s">
        <v>859</v>
      </c>
      <c r="I111" s="30" t="s">
        <v>794</v>
      </c>
    </row>
    <row r="112">
      <c r="A112" s="1" t="s">
        <v>717</v>
      </c>
      <c r="B112" s="81" t="s">
        <v>842</v>
      </c>
      <c r="C112" s="81" t="s">
        <v>114</v>
      </c>
      <c r="D112" s="1" t="s">
        <v>736</v>
      </c>
      <c r="E112" s="1">
        <v>4.0</v>
      </c>
      <c r="F112" s="1" t="s">
        <v>790</v>
      </c>
      <c r="G112" s="27" t="s">
        <v>831</v>
      </c>
      <c r="H112" s="1" t="s">
        <v>859</v>
      </c>
      <c r="I112" s="30" t="s">
        <v>794</v>
      </c>
    </row>
    <row r="113">
      <c r="A113" s="1" t="s">
        <v>717</v>
      </c>
      <c r="B113" s="81" t="s">
        <v>842</v>
      </c>
      <c r="C113" s="81" t="s">
        <v>114</v>
      </c>
      <c r="D113" s="1" t="s">
        <v>739</v>
      </c>
      <c r="E113" s="1">
        <v>4.0</v>
      </c>
      <c r="F113" s="1" t="s">
        <v>790</v>
      </c>
      <c r="G113" s="27" t="s">
        <v>831</v>
      </c>
      <c r="H113" s="1" t="s">
        <v>859</v>
      </c>
      <c r="I113" s="30" t="s">
        <v>794</v>
      </c>
    </row>
    <row r="114">
      <c r="A114" s="1" t="s">
        <v>717</v>
      </c>
      <c r="B114" s="81" t="s">
        <v>842</v>
      </c>
      <c r="C114" s="81" t="s">
        <v>114</v>
      </c>
      <c r="D114" s="1" t="s">
        <v>744</v>
      </c>
      <c r="E114" s="1">
        <v>5.0</v>
      </c>
      <c r="F114" s="1" t="s">
        <v>790</v>
      </c>
      <c r="G114" s="27" t="s">
        <v>831</v>
      </c>
      <c r="H114" s="1" t="s">
        <v>859</v>
      </c>
      <c r="I114" s="30" t="s">
        <v>794</v>
      </c>
    </row>
    <row r="115">
      <c r="A115" s="1" t="s">
        <v>717</v>
      </c>
      <c r="B115" s="81" t="s">
        <v>842</v>
      </c>
      <c r="C115" s="81" t="s">
        <v>114</v>
      </c>
      <c r="D115" s="1" t="s">
        <v>746</v>
      </c>
      <c r="E115" s="1">
        <v>5.0</v>
      </c>
      <c r="F115" s="1" t="s">
        <v>790</v>
      </c>
      <c r="G115" s="27" t="s">
        <v>831</v>
      </c>
      <c r="H115" s="1" t="s">
        <v>859</v>
      </c>
      <c r="I115" s="30" t="s">
        <v>794</v>
      </c>
    </row>
    <row r="116">
      <c r="A116" s="1" t="s">
        <v>717</v>
      </c>
      <c r="B116" s="81" t="s">
        <v>842</v>
      </c>
      <c r="C116" s="81" t="s">
        <v>114</v>
      </c>
      <c r="D116" s="1" t="s">
        <v>748</v>
      </c>
      <c r="E116" s="1">
        <v>4.0</v>
      </c>
      <c r="F116" s="1" t="s">
        <v>790</v>
      </c>
      <c r="G116" s="27" t="s">
        <v>831</v>
      </c>
      <c r="H116" s="1" t="s">
        <v>859</v>
      </c>
      <c r="I116" s="30" t="s">
        <v>794</v>
      </c>
    </row>
    <row r="117">
      <c r="A117" s="1" t="s">
        <v>717</v>
      </c>
      <c r="B117" s="81" t="s">
        <v>842</v>
      </c>
      <c r="C117" s="81" t="s">
        <v>114</v>
      </c>
      <c r="D117" s="1" t="s">
        <v>753</v>
      </c>
      <c r="E117" s="1">
        <v>6.0</v>
      </c>
      <c r="F117" s="1" t="s">
        <v>790</v>
      </c>
      <c r="G117" s="27" t="s">
        <v>831</v>
      </c>
      <c r="H117" s="1" t="s">
        <v>859</v>
      </c>
      <c r="I117" s="30" t="s">
        <v>794</v>
      </c>
    </row>
    <row r="118">
      <c r="A118" s="1" t="s">
        <v>717</v>
      </c>
      <c r="B118" s="81" t="s">
        <v>842</v>
      </c>
      <c r="C118" s="81" t="s">
        <v>114</v>
      </c>
      <c r="D118" s="1" t="s">
        <v>756</v>
      </c>
      <c r="E118" s="1">
        <v>6.0</v>
      </c>
      <c r="F118" s="1" t="s">
        <v>790</v>
      </c>
      <c r="G118" s="27" t="s">
        <v>831</v>
      </c>
      <c r="H118" s="1" t="s">
        <v>859</v>
      </c>
      <c r="I118" s="30" t="s">
        <v>794</v>
      </c>
    </row>
  </sheetData>
  <dataValidations>
    <dataValidation type="list" allowBlank="1" sqref="F2:F118">
      <formula1>"Average,Total,Other"</formula1>
    </dataValidation>
    <dataValidation type="list" allowBlank="1" sqref="C2:C118">
      <formula1>"Sediments,Water,Marine Life,Surface,Mixed"</formula1>
    </dataValidation>
    <dataValidation type="list" allowBlank="1" sqref="B2:B118">
      <formula1>"Micro,Macro,Other"</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63" t="s">
        <v>13</v>
      </c>
      <c r="B1" s="63" t="s">
        <v>4</v>
      </c>
      <c r="C1" s="64" t="s">
        <v>105</v>
      </c>
      <c r="D1" s="64" t="s">
        <v>688</v>
      </c>
      <c r="E1" s="64" t="s">
        <v>789</v>
      </c>
      <c r="F1" s="64" t="s">
        <v>790</v>
      </c>
      <c r="G1" s="64" t="s">
        <v>791</v>
      </c>
      <c r="H1" s="64" t="s">
        <v>330</v>
      </c>
      <c r="I1" s="64" t="s">
        <v>239</v>
      </c>
      <c r="J1" s="64" t="s">
        <v>860</v>
      </c>
      <c r="K1" s="64" t="s">
        <v>240</v>
      </c>
      <c r="L1" s="64" t="s">
        <v>861</v>
      </c>
      <c r="M1" s="64" t="s">
        <v>862</v>
      </c>
      <c r="N1" s="64" t="s">
        <v>238</v>
      </c>
      <c r="O1" s="64" t="s">
        <v>249</v>
      </c>
      <c r="P1" s="64" t="s">
        <v>325</v>
      </c>
    </row>
    <row r="2">
      <c r="A2" s="30" t="s">
        <v>12</v>
      </c>
      <c r="B2" s="30" t="s">
        <v>792</v>
      </c>
      <c r="C2" s="30" t="s">
        <v>175</v>
      </c>
      <c r="D2" s="1" t="s">
        <v>863</v>
      </c>
      <c r="E2" s="1" t="s">
        <v>810</v>
      </c>
      <c r="F2" s="29">
        <f t="shared" ref="F2:F20" si="2">SUM(H2:P2)</f>
        <v>3</v>
      </c>
      <c r="G2" s="1" t="s">
        <v>864</v>
      </c>
      <c r="H2" s="1">
        <f>0*3</f>
        <v>0</v>
      </c>
      <c r="I2" s="1">
        <f>1*3</f>
        <v>3</v>
      </c>
      <c r="J2" s="1">
        <f t="shared" ref="J2:K2" si="1">0*3</f>
        <v>0</v>
      </c>
      <c r="K2" s="1">
        <f t="shared" si="1"/>
        <v>0</v>
      </c>
    </row>
    <row r="3">
      <c r="A3" s="30" t="s">
        <v>12</v>
      </c>
      <c r="B3" s="30" t="s">
        <v>792</v>
      </c>
      <c r="C3" s="30" t="s">
        <v>175</v>
      </c>
      <c r="D3" s="1" t="s">
        <v>865</v>
      </c>
      <c r="E3" s="1" t="s">
        <v>810</v>
      </c>
      <c r="F3" s="29">
        <f t="shared" si="2"/>
        <v>3</v>
      </c>
      <c r="G3" s="1" t="s">
        <v>864</v>
      </c>
      <c r="H3" s="1">
        <v>1.0</v>
      </c>
      <c r="I3" s="1">
        <v>2.0</v>
      </c>
      <c r="J3" s="1">
        <f t="shared" ref="J3:K3" si="3">0*3</f>
        <v>0</v>
      </c>
      <c r="K3" s="1">
        <f t="shared" si="3"/>
        <v>0</v>
      </c>
    </row>
    <row r="4">
      <c r="A4" s="30" t="s">
        <v>12</v>
      </c>
      <c r="B4" s="30" t="s">
        <v>792</v>
      </c>
      <c r="C4" s="30" t="s">
        <v>175</v>
      </c>
      <c r="D4" s="1" t="s">
        <v>866</v>
      </c>
      <c r="E4" s="1" t="s">
        <v>810</v>
      </c>
      <c r="F4" s="29">
        <f t="shared" si="2"/>
        <v>4</v>
      </c>
      <c r="G4" s="1" t="s">
        <v>864</v>
      </c>
      <c r="H4" s="1">
        <f>1*3</f>
        <v>3</v>
      </c>
      <c r="I4" s="1">
        <v>1.0</v>
      </c>
      <c r="J4" s="1">
        <f t="shared" ref="J4:K4" si="4">0*3</f>
        <v>0</v>
      </c>
      <c r="K4" s="1">
        <f t="shared" si="4"/>
        <v>0</v>
      </c>
    </row>
    <row r="5">
      <c r="A5" s="30" t="s">
        <v>12</v>
      </c>
      <c r="B5" s="30" t="s">
        <v>792</v>
      </c>
      <c r="C5" s="30" t="s">
        <v>175</v>
      </c>
      <c r="D5" s="1" t="s">
        <v>867</v>
      </c>
      <c r="E5" s="1" t="s">
        <v>810</v>
      </c>
      <c r="F5" s="29">
        <f t="shared" si="2"/>
        <v>19</v>
      </c>
      <c r="G5" s="1" t="s">
        <v>864</v>
      </c>
      <c r="H5" s="1">
        <v>2.0</v>
      </c>
      <c r="I5" s="1">
        <f>4*3</f>
        <v>12</v>
      </c>
      <c r="J5" s="1">
        <v>2.0</v>
      </c>
      <c r="K5" s="1">
        <f>1*3</f>
        <v>3</v>
      </c>
    </row>
    <row r="6">
      <c r="A6" s="30" t="s">
        <v>12</v>
      </c>
      <c r="B6" s="30" t="s">
        <v>792</v>
      </c>
      <c r="C6" s="30" t="s">
        <v>175</v>
      </c>
      <c r="D6" s="1" t="s">
        <v>868</v>
      </c>
      <c r="E6" s="1" t="s">
        <v>810</v>
      </c>
      <c r="F6" s="29">
        <f t="shared" si="2"/>
        <v>142</v>
      </c>
      <c r="G6" s="1" t="s">
        <v>864</v>
      </c>
      <c r="H6" s="1">
        <f>5*3</f>
        <v>15</v>
      </c>
      <c r="I6" s="1">
        <f>30*3</f>
        <v>90</v>
      </c>
      <c r="J6" s="1">
        <v>2.0</v>
      </c>
      <c r="K6" s="1">
        <v>35.0</v>
      </c>
    </row>
    <row r="7">
      <c r="A7" s="30" t="s">
        <v>12</v>
      </c>
      <c r="B7" s="30" t="s">
        <v>792</v>
      </c>
      <c r="C7" s="30" t="s">
        <v>175</v>
      </c>
      <c r="D7" s="1" t="s">
        <v>869</v>
      </c>
      <c r="E7" s="1" t="s">
        <v>810</v>
      </c>
      <c r="F7" s="29">
        <f t="shared" si="2"/>
        <v>291</v>
      </c>
      <c r="G7" s="1" t="s">
        <v>864</v>
      </c>
      <c r="H7" s="1">
        <f>20*3</f>
        <v>60</v>
      </c>
      <c r="I7" s="1">
        <v>214.0</v>
      </c>
      <c r="J7" s="1">
        <v>2.0</v>
      </c>
      <c r="K7" s="1">
        <f>5*3</f>
        <v>15</v>
      </c>
    </row>
    <row r="8">
      <c r="A8" s="30" t="s">
        <v>29</v>
      </c>
      <c r="B8" s="30" t="s">
        <v>792</v>
      </c>
      <c r="C8" s="30" t="s">
        <v>175</v>
      </c>
      <c r="D8" s="30" t="s">
        <v>257</v>
      </c>
      <c r="E8" s="1" t="s">
        <v>814</v>
      </c>
      <c r="F8" s="29">
        <f t="shared" si="2"/>
        <v>7</v>
      </c>
      <c r="G8" s="1" t="s">
        <v>870</v>
      </c>
      <c r="I8" s="1">
        <v>3.0</v>
      </c>
      <c r="K8" s="1">
        <v>2.0</v>
      </c>
      <c r="L8" s="1">
        <v>0.0</v>
      </c>
      <c r="M8" s="1">
        <v>0.0</v>
      </c>
      <c r="N8" s="1">
        <v>2.0</v>
      </c>
    </row>
    <row r="9">
      <c r="A9" s="30" t="s">
        <v>29</v>
      </c>
      <c r="B9" s="30" t="s">
        <v>792</v>
      </c>
      <c r="C9" s="30" t="s">
        <v>263</v>
      </c>
      <c r="D9" s="30" t="s">
        <v>257</v>
      </c>
      <c r="E9" s="1" t="s">
        <v>814</v>
      </c>
      <c r="F9" s="29">
        <f t="shared" si="2"/>
        <v>4</v>
      </c>
      <c r="G9" s="1" t="s">
        <v>871</v>
      </c>
      <c r="I9" s="1">
        <v>1.0</v>
      </c>
      <c r="K9" s="1">
        <v>2.0</v>
      </c>
      <c r="L9" s="1">
        <v>1.0</v>
      </c>
      <c r="M9" s="1">
        <v>0.0</v>
      </c>
      <c r="N9" s="1">
        <v>0.0</v>
      </c>
    </row>
    <row r="10">
      <c r="A10" s="30" t="s">
        <v>29</v>
      </c>
      <c r="B10" s="30" t="s">
        <v>792</v>
      </c>
      <c r="C10" s="30" t="s">
        <v>175</v>
      </c>
      <c r="D10" s="30" t="s">
        <v>266</v>
      </c>
      <c r="E10" s="1" t="s">
        <v>814</v>
      </c>
      <c r="F10" s="29">
        <f t="shared" si="2"/>
        <v>11</v>
      </c>
      <c r="G10" s="1" t="s">
        <v>870</v>
      </c>
      <c r="I10" s="1">
        <v>2.0</v>
      </c>
      <c r="K10" s="1">
        <v>2.0</v>
      </c>
      <c r="L10" s="1">
        <v>0.0</v>
      </c>
      <c r="M10" s="1">
        <v>1.0</v>
      </c>
      <c r="N10" s="1">
        <v>6.0</v>
      </c>
    </row>
    <row r="11">
      <c r="A11" s="30" t="s">
        <v>29</v>
      </c>
      <c r="B11" s="30" t="s">
        <v>792</v>
      </c>
      <c r="C11" s="30" t="s">
        <v>263</v>
      </c>
      <c r="D11" s="30" t="s">
        <v>266</v>
      </c>
      <c r="E11" s="1" t="s">
        <v>814</v>
      </c>
      <c r="F11" s="29">
        <f t="shared" si="2"/>
        <v>6</v>
      </c>
      <c r="G11" s="1" t="s">
        <v>871</v>
      </c>
      <c r="I11" s="1">
        <v>2.0</v>
      </c>
      <c r="K11" s="1">
        <v>1.0</v>
      </c>
      <c r="L11" s="1">
        <v>0.0</v>
      </c>
      <c r="M11" s="1">
        <v>3.0</v>
      </c>
      <c r="N11" s="1">
        <v>0.0</v>
      </c>
    </row>
    <row r="12">
      <c r="A12" s="30" t="s">
        <v>29</v>
      </c>
      <c r="B12" s="30" t="s">
        <v>792</v>
      </c>
      <c r="C12" s="30" t="s">
        <v>175</v>
      </c>
      <c r="D12" s="30" t="s">
        <v>271</v>
      </c>
      <c r="E12" s="1" t="s">
        <v>814</v>
      </c>
      <c r="F12" s="29">
        <f t="shared" si="2"/>
        <v>4</v>
      </c>
      <c r="G12" s="1" t="s">
        <v>870</v>
      </c>
      <c r="I12" s="1">
        <v>2.0</v>
      </c>
      <c r="K12" s="1">
        <v>0.0</v>
      </c>
      <c r="L12" s="1">
        <v>0.0</v>
      </c>
      <c r="M12" s="1">
        <v>0.0</v>
      </c>
      <c r="N12" s="1">
        <v>2.0</v>
      </c>
    </row>
    <row r="13">
      <c r="A13" s="30" t="s">
        <v>29</v>
      </c>
      <c r="B13" s="30" t="s">
        <v>792</v>
      </c>
      <c r="C13" s="30" t="s">
        <v>263</v>
      </c>
      <c r="D13" s="30" t="s">
        <v>271</v>
      </c>
      <c r="E13" s="1" t="s">
        <v>814</v>
      </c>
      <c r="F13" s="29">
        <f t="shared" si="2"/>
        <v>6</v>
      </c>
      <c r="G13" s="1" t="s">
        <v>871</v>
      </c>
      <c r="I13" s="1">
        <v>1.0</v>
      </c>
      <c r="K13" s="1">
        <v>4.0</v>
      </c>
      <c r="L13" s="1">
        <v>0.0</v>
      </c>
      <c r="M13" s="1">
        <v>0.0</v>
      </c>
      <c r="N13" s="1">
        <v>1.0</v>
      </c>
    </row>
    <row r="14">
      <c r="A14" s="30" t="s">
        <v>29</v>
      </c>
      <c r="B14" s="30" t="s">
        <v>792</v>
      </c>
      <c r="C14" s="30" t="s">
        <v>218</v>
      </c>
      <c r="D14" s="30" t="s">
        <v>280</v>
      </c>
      <c r="E14" s="1" t="s">
        <v>814</v>
      </c>
      <c r="F14" s="29">
        <f t="shared" si="2"/>
        <v>40</v>
      </c>
      <c r="G14" s="1" t="s">
        <v>872</v>
      </c>
      <c r="I14" s="1">
        <v>0.0</v>
      </c>
      <c r="M14" s="1">
        <v>1.0</v>
      </c>
      <c r="N14" s="1">
        <v>39.0</v>
      </c>
    </row>
    <row r="15">
      <c r="A15" s="30" t="s">
        <v>29</v>
      </c>
      <c r="B15" s="30" t="s">
        <v>792</v>
      </c>
      <c r="C15" s="30" t="s">
        <v>218</v>
      </c>
      <c r="D15" s="30" t="s">
        <v>289</v>
      </c>
      <c r="E15" s="1" t="s">
        <v>814</v>
      </c>
      <c r="F15" s="29">
        <f t="shared" si="2"/>
        <v>13</v>
      </c>
      <c r="G15" s="1" t="s">
        <v>873</v>
      </c>
      <c r="I15" s="1">
        <v>1.0</v>
      </c>
      <c r="M15" s="1">
        <v>0.0</v>
      </c>
      <c r="N15" s="1">
        <v>12.0</v>
      </c>
    </row>
    <row r="16">
      <c r="A16" s="30" t="s">
        <v>29</v>
      </c>
      <c r="B16" s="30" t="s">
        <v>792</v>
      </c>
      <c r="C16" s="30" t="s">
        <v>218</v>
      </c>
      <c r="D16" s="30" t="s">
        <v>289</v>
      </c>
      <c r="E16" s="1" t="s">
        <v>814</v>
      </c>
      <c r="F16" s="29">
        <f t="shared" si="2"/>
        <v>28</v>
      </c>
      <c r="G16" s="1" t="s">
        <v>874</v>
      </c>
      <c r="I16" s="1">
        <v>1.0</v>
      </c>
      <c r="M16" s="1">
        <v>0.0</v>
      </c>
      <c r="N16" s="1">
        <v>27.0</v>
      </c>
    </row>
    <row r="17">
      <c r="A17" s="30" t="s">
        <v>29</v>
      </c>
      <c r="B17" s="30" t="s">
        <v>792</v>
      </c>
      <c r="C17" s="30" t="s">
        <v>218</v>
      </c>
      <c r="D17" s="30" t="s">
        <v>289</v>
      </c>
      <c r="E17" s="1" t="s">
        <v>814</v>
      </c>
      <c r="F17" s="29">
        <f t="shared" si="2"/>
        <v>10</v>
      </c>
      <c r="G17" s="1" t="s">
        <v>875</v>
      </c>
      <c r="I17" s="1">
        <v>1.0</v>
      </c>
      <c r="M17" s="1">
        <v>1.0</v>
      </c>
      <c r="N17" s="1">
        <v>8.0</v>
      </c>
    </row>
    <row r="18">
      <c r="A18" s="1" t="s">
        <v>37</v>
      </c>
      <c r="B18" s="1" t="s">
        <v>792</v>
      </c>
      <c r="C18" s="30" t="s">
        <v>175</v>
      </c>
      <c r="D18" s="1" t="s">
        <v>876</v>
      </c>
      <c r="E18" s="1" t="s">
        <v>794</v>
      </c>
      <c r="F18" s="29">
        <f t="shared" si="2"/>
        <v>100</v>
      </c>
      <c r="G18" s="1" t="s">
        <v>877</v>
      </c>
      <c r="H18" s="1">
        <v>17.0</v>
      </c>
      <c r="N18" s="1">
        <v>33.0</v>
      </c>
      <c r="O18" s="1">
        <v>33.0</v>
      </c>
      <c r="P18" s="1">
        <v>17.0</v>
      </c>
    </row>
    <row r="19">
      <c r="A19" s="30" t="s">
        <v>46</v>
      </c>
      <c r="B19" s="1" t="s">
        <v>792</v>
      </c>
      <c r="C19" s="1" t="s">
        <v>263</v>
      </c>
      <c r="D19" s="1" t="s">
        <v>844</v>
      </c>
      <c r="E19" s="1" t="s">
        <v>71</v>
      </c>
      <c r="F19" s="29">
        <f t="shared" si="2"/>
        <v>21</v>
      </c>
      <c r="G19" s="1" t="s">
        <v>878</v>
      </c>
      <c r="H19" s="1">
        <v>4.0</v>
      </c>
      <c r="I19" s="1">
        <v>17.0</v>
      </c>
    </row>
    <row r="20">
      <c r="A20" s="30" t="s">
        <v>46</v>
      </c>
      <c r="B20" s="1" t="s">
        <v>792</v>
      </c>
      <c r="C20" s="1" t="s">
        <v>218</v>
      </c>
      <c r="D20" s="1" t="s">
        <v>844</v>
      </c>
      <c r="E20" s="1" t="s">
        <v>71</v>
      </c>
      <c r="F20" s="29">
        <f t="shared" si="2"/>
        <v>179</v>
      </c>
      <c r="G20" s="1" t="s">
        <v>879</v>
      </c>
      <c r="H20" s="1">
        <v>6.0</v>
      </c>
      <c r="I20" s="1">
        <v>173.0</v>
      </c>
    </row>
    <row r="21">
      <c r="A21" s="30" t="s">
        <v>61</v>
      </c>
      <c r="B21" s="1" t="s">
        <v>792</v>
      </c>
      <c r="C21" s="30" t="s">
        <v>218</v>
      </c>
      <c r="D21" s="30" t="s">
        <v>460</v>
      </c>
      <c r="E21" s="1" t="s">
        <v>806</v>
      </c>
      <c r="F21" s="29">
        <f t="shared" ref="F21:F28" si="5">SUM(H21:O21)</f>
        <v>34</v>
      </c>
      <c r="G21" s="1" t="s">
        <v>880</v>
      </c>
      <c r="H21" s="1">
        <v>13.0</v>
      </c>
      <c r="I21" s="1">
        <v>16.0</v>
      </c>
      <c r="J21" s="39"/>
      <c r="M21" s="1">
        <v>5.0</v>
      </c>
      <c r="N21" s="1"/>
      <c r="O21" s="1"/>
      <c r="P21" s="1"/>
    </row>
    <row r="22">
      <c r="A22" s="30" t="s">
        <v>61</v>
      </c>
      <c r="B22" s="1" t="s">
        <v>792</v>
      </c>
      <c r="C22" s="30" t="s">
        <v>218</v>
      </c>
      <c r="D22" s="30" t="s">
        <v>469</v>
      </c>
      <c r="E22" s="1" t="s">
        <v>806</v>
      </c>
      <c r="F22" s="29">
        <f t="shared" si="5"/>
        <v>39</v>
      </c>
      <c r="G22" s="1" t="s">
        <v>880</v>
      </c>
      <c r="H22" s="1">
        <v>24.0</v>
      </c>
      <c r="I22" s="1">
        <v>9.0</v>
      </c>
      <c r="J22" s="39"/>
      <c r="M22" s="1">
        <v>6.0</v>
      </c>
      <c r="N22" s="64"/>
      <c r="O22" s="64"/>
      <c r="P22" s="64"/>
    </row>
    <row r="23">
      <c r="A23" s="30" t="s">
        <v>61</v>
      </c>
      <c r="B23" s="1" t="s">
        <v>792</v>
      </c>
      <c r="C23" s="30" t="s">
        <v>218</v>
      </c>
      <c r="D23" s="30" t="s">
        <v>476</v>
      </c>
      <c r="E23" s="1" t="s">
        <v>806</v>
      </c>
      <c r="F23" s="29">
        <f t="shared" si="5"/>
        <v>34</v>
      </c>
      <c r="G23" s="1" t="s">
        <v>880</v>
      </c>
      <c r="H23" s="1">
        <v>25.0</v>
      </c>
      <c r="I23" s="1">
        <v>3.0</v>
      </c>
      <c r="J23" s="39"/>
      <c r="M23" s="1">
        <v>6.0</v>
      </c>
    </row>
    <row r="24">
      <c r="A24" s="30" t="s">
        <v>68</v>
      </c>
      <c r="B24" s="1" t="s">
        <v>792</v>
      </c>
      <c r="C24" s="1" t="s">
        <v>218</v>
      </c>
      <c r="D24" s="1" t="s">
        <v>849</v>
      </c>
      <c r="E24" s="1" t="s">
        <v>71</v>
      </c>
      <c r="F24" s="29">
        <f t="shared" si="5"/>
        <v>635</v>
      </c>
      <c r="G24" s="1" t="s">
        <v>881</v>
      </c>
      <c r="H24" s="43">
        <v>6.0</v>
      </c>
      <c r="I24" s="1">
        <v>45.0</v>
      </c>
      <c r="K24" s="43">
        <v>578.0</v>
      </c>
      <c r="M24" s="43">
        <v>6.0</v>
      </c>
    </row>
    <row r="25">
      <c r="A25" s="1" t="s">
        <v>648</v>
      </c>
      <c r="B25" s="81" t="s">
        <v>792</v>
      </c>
      <c r="C25" s="81" t="s">
        <v>218</v>
      </c>
      <c r="D25" s="45"/>
      <c r="E25" s="1" t="s">
        <v>825</v>
      </c>
      <c r="F25" s="29">
        <f t="shared" si="5"/>
        <v>85</v>
      </c>
      <c r="G25" s="1" t="s">
        <v>882</v>
      </c>
      <c r="H25" s="1">
        <v>60.0</v>
      </c>
      <c r="I25" s="1">
        <v>25.0</v>
      </c>
    </row>
    <row r="26">
      <c r="A26" s="1" t="s">
        <v>648</v>
      </c>
      <c r="B26" s="81" t="s">
        <v>792</v>
      </c>
      <c r="C26" s="81" t="s">
        <v>218</v>
      </c>
      <c r="D26" s="45"/>
      <c r="E26" s="1" t="s">
        <v>825</v>
      </c>
      <c r="F26" s="29">
        <f t="shared" si="5"/>
        <v>33</v>
      </c>
      <c r="G26" s="1" t="s">
        <v>883</v>
      </c>
      <c r="H26" s="1">
        <v>20.0</v>
      </c>
      <c r="I26" s="1">
        <v>13.0</v>
      </c>
    </row>
    <row r="27">
      <c r="A27" s="1" t="s">
        <v>648</v>
      </c>
      <c r="B27" s="81" t="s">
        <v>792</v>
      </c>
      <c r="C27" s="81" t="s">
        <v>218</v>
      </c>
      <c r="D27" s="45" t="s">
        <v>884</v>
      </c>
      <c r="E27" s="1" t="s">
        <v>825</v>
      </c>
      <c r="F27" s="29">
        <f t="shared" si="5"/>
        <v>101</v>
      </c>
      <c r="G27" s="1" t="s">
        <v>885</v>
      </c>
      <c r="H27" s="43">
        <v>41.0</v>
      </c>
      <c r="I27" s="43">
        <v>38.0</v>
      </c>
      <c r="J27" s="43">
        <v>2.0</v>
      </c>
      <c r="L27" s="43">
        <v>3.0</v>
      </c>
      <c r="M27" s="43">
        <v>17.0</v>
      </c>
    </row>
    <row r="28">
      <c r="A28" s="1" t="s">
        <v>648</v>
      </c>
      <c r="B28" s="81" t="s">
        <v>792</v>
      </c>
      <c r="C28" s="81" t="s">
        <v>218</v>
      </c>
      <c r="D28" s="45" t="s">
        <v>886</v>
      </c>
      <c r="E28" s="1" t="s">
        <v>825</v>
      </c>
      <c r="F28" s="29">
        <f t="shared" si="5"/>
        <v>70</v>
      </c>
      <c r="G28" s="1" t="s">
        <v>887</v>
      </c>
      <c r="H28" s="29">
        <v>29.0</v>
      </c>
      <c r="I28" s="29">
        <v>25.0</v>
      </c>
      <c r="J28" s="29">
        <v>5.0</v>
      </c>
      <c r="L28" s="29">
        <v>6.0</v>
      </c>
      <c r="M28" s="29">
        <v>5.0</v>
      </c>
    </row>
    <row r="29">
      <c r="B29" s="43"/>
      <c r="C29" s="43"/>
      <c r="D29" s="43"/>
      <c r="F29" s="43"/>
      <c r="G29" s="43"/>
      <c r="N29" s="43"/>
      <c r="O29" s="43"/>
    </row>
    <row r="30">
      <c r="B30" s="43"/>
      <c r="C30" s="43"/>
      <c r="D30" s="43"/>
      <c r="N30" s="43"/>
      <c r="O30" s="43"/>
    </row>
    <row r="31">
      <c r="B31" s="43"/>
      <c r="C31" s="43"/>
      <c r="D31" s="43"/>
      <c r="N31" s="43"/>
      <c r="O31" s="43"/>
    </row>
    <row r="32">
      <c r="B32" s="43"/>
      <c r="C32" s="43"/>
      <c r="D32" s="43"/>
      <c r="N32" s="43"/>
      <c r="O32" s="43"/>
    </row>
    <row r="33">
      <c r="B33" s="43"/>
      <c r="C33" s="43"/>
      <c r="D33" s="45"/>
      <c r="N33" s="43"/>
      <c r="O33" s="43"/>
    </row>
    <row r="34">
      <c r="B34" s="43"/>
      <c r="C34" s="43"/>
      <c r="D34" s="43"/>
      <c r="N34" s="43"/>
      <c r="O34" s="43"/>
    </row>
    <row r="35">
      <c r="B35" s="43"/>
      <c r="C35" s="43"/>
      <c r="D35" s="43"/>
      <c r="N35" s="43"/>
      <c r="O35" s="43"/>
    </row>
    <row r="36">
      <c r="B36" s="43"/>
      <c r="C36" s="43"/>
      <c r="D36" s="43"/>
      <c r="N36" s="43"/>
      <c r="O36" s="43"/>
    </row>
    <row r="37">
      <c r="B37" s="43"/>
      <c r="C37" s="43"/>
      <c r="D37" s="43"/>
      <c r="N37" s="43"/>
      <c r="O37" s="43"/>
    </row>
    <row r="38">
      <c r="B38" s="43"/>
      <c r="C38" s="43"/>
      <c r="D38" s="43"/>
      <c r="N38" s="43"/>
      <c r="O38" s="43"/>
    </row>
    <row r="39">
      <c r="B39" s="43"/>
      <c r="C39" s="43"/>
      <c r="D39" s="43"/>
      <c r="N39" s="43"/>
      <c r="O39" s="43"/>
    </row>
    <row r="40">
      <c r="B40" s="43"/>
      <c r="C40" s="43"/>
      <c r="D40" s="43"/>
      <c r="N40" s="43"/>
      <c r="O40" s="43"/>
    </row>
    <row r="41">
      <c r="B41" s="43"/>
      <c r="C41" s="43"/>
      <c r="D41" s="43"/>
      <c r="N41" s="43"/>
      <c r="O41" s="43"/>
    </row>
    <row r="42">
      <c r="B42" s="43"/>
      <c r="C42" s="43"/>
      <c r="D42" s="43"/>
      <c r="N42" s="43"/>
      <c r="O42" s="43"/>
    </row>
    <row r="43">
      <c r="B43" s="43"/>
      <c r="C43" s="43"/>
      <c r="D43" s="43"/>
      <c r="N43" s="43"/>
      <c r="O43" s="43"/>
    </row>
    <row r="44">
      <c r="B44" s="43"/>
      <c r="C44" s="43"/>
      <c r="D44" s="43"/>
      <c r="N44" s="43"/>
      <c r="O44" s="43"/>
    </row>
    <row r="45">
      <c r="B45" s="43"/>
      <c r="C45" s="43"/>
      <c r="D45" s="43"/>
      <c r="N45" s="43"/>
      <c r="O45" s="43"/>
    </row>
  </sheetData>
  <dataValidations>
    <dataValidation type="list" allowBlank="1" sqref="C2:C28">
      <formula1>"Sediments,Water,Marine Life,Surface,Mixed"</formula1>
    </dataValidation>
    <dataValidation type="list" allowBlank="1" sqref="B2:B28">
      <formula1>"Micro,Macro,Other"</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7" max="7" width="26.25"/>
  </cols>
  <sheetData>
    <row r="1">
      <c r="A1" s="63" t="s">
        <v>13</v>
      </c>
      <c r="B1" s="63" t="s">
        <v>4</v>
      </c>
      <c r="C1" s="64" t="s">
        <v>105</v>
      </c>
      <c r="D1" s="64" t="s">
        <v>688</v>
      </c>
      <c r="E1" s="64" t="s">
        <v>789</v>
      </c>
      <c r="F1" s="64" t="s">
        <v>790</v>
      </c>
      <c r="G1" s="24" t="s">
        <v>791</v>
      </c>
      <c r="H1" s="26" t="s">
        <v>242</v>
      </c>
      <c r="I1" s="26" t="s">
        <v>243</v>
      </c>
      <c r="J1" s="26" t="s">
        <v>244</v>
      </c>
      <c r="K1" s="26" t="s">
        <v>245</v>
      </c>
      <c r="L1" s="26" t="s">
        <v>246</v>
      </c>
      <c r="M1" s="26" t="s">
        <v>247</v>
      </c>
      <c r="N1" s="26" t="s">
        <v>248</v>
      </c>
      <c r="O1" s="26" t="s">
        <v>249</v>
      </c>
      <c r="P1" s="64" t="s">
        <v>888</v>
      </c>
    </row>
    <row r="2">
      <c r="A2" s="30" t="s">
        <v>29</v>
      </c>
      <c r="B2" s="30" t="s">
        <v>792</v>
      </c>
      <c r="C2" s="30" t="s">
        <v>175</v>
      </c>
      <c r="D2" s="30" t="s">
        <v>257</v>
      </c>
      <c r="E2" s="1" t="s">
        <v>814</v>
      </c>
      <c r="F2" s="29">
        <f t="shared" ref="F2:F11" si="1">SUM(H2:P2)</f>
        <v>7</v>
      </c>
      <c r="G2" s="1" t="s">
        <v>870</v>
      </c>
      <c r="H2" s="21">
        <v>0.0</v>
      </c>
      <c r="I2" s="21">
        <v>0.0</v>
      </c>
      <c r="J2" s="21">
        <v>2.0</v>
      </c>
      <c r="K2" s="21">
        <v>1.0</v>
      </c>
      <c r="L2" s="21">
        <v>2.0</v>
      </c>
      <c r="M2" s="21">
        <v>1.0</v>
      </c>
      <c r="N2" s="21">
        <v>0.0</v>
      </c>
      <c r="O2" s="21">
        <v>1.0</v>
      </c>
    </row>
    <row r="3">
      <c r="A3" s="30" t="s">
        <v>29</v>
      </c>
      <c r="B3" s="30" t="s">
        <v>792</v>
      </c>
      <c r="C3" s="30" t="s">
        <v>263</v>
      </c>
      <c r="D3" s="30" t="s">
        <v>257</v>
      </c>
      <c r="E3" s="1" t="s">
        <v>814</v>
      </c>
      <c r="F3" s="29">
        <f t="shared" si="1"/>
        <v>4</v>
      </c>
      <c r="G3" s="1" t="s">
        <v>871</v>
      </c>
      <c r="H3" s="21">
        <v>0.0</v>
      </c>
      <c r="I3" s="21">
        <v>0.0</v>
      </c>
      <c r="J3" s="21">
        <v>0.0</v>
      </c>
      <c r="K3" s="21">
        <v>0.0</v>
      </c>
      <c r="L3" s="21">
        <v>0.0</v>
      </c>
      <c r="M3" s="21">
        <v>2.0</v>
      </c>
      <c r="N3" s="21">
        <v>1.0</v>
      </c>
      <c r="O3" s="21">
        <v>1.0</v>
      </c>
    </row>
    <row r="4">
      <c r="A4" s="30" t="s">
        <v>29</v>
      </c>
      <c r="B4" s="30" t="s">
        <v>792</v>
      </c>
      <c r="C4" s="30" t="s">
        <v>175</v>
      </c>
      <c r="D4" s="30" t="s">
        <v>266</v>
      </c>
      <c r="E4" s="1" t="s">
        <v>814</v>
      </c>
      <c r="F4" s="29">
        <f t="shared" si="1"/>
        <v>11</v>
      </c>
      <c r="G4" s="1" t="s">
        <v>870</v>
      </c>
      <c r="H4" s="21">
        <v>1.0</v>
      </c>
      <c r="I4" s="21">
        <v>1.0</v>
      </c>
      <c r="J4" s="21">
        <v>0.0</v>
      </c>
      <c r="K4" s="21">
        <v>0.0</v>
      </c>
      <c r="L4" s="21">
        <v>6.0</v>
      </c>
      <c r="M4" s="21">
        <v>0.0</v>
      </c>
      <c r="N4" s="21">
        <v>0.0</v>
      </c>
      <c r="O4" s="21">
        <v>3.0</v>
      </c>
    </row>
    <row r="5">
      <c r="A5" s="30" t="s">
        <v>29</v>
      </c>
      <c r="B5" s="30" t="s">
        <v>792</v>
      </c>
      <c r="C5" s="30" t="s">
        <v>263</v>
      </c>
      <c r="D5" s="30" t="s">
        <v>266</v>
      </c>
      <c r="E5" s="1" t="s">
        <v>814</v>
      </c>
      <c r="F5" s="29">
        <f t="shared" si="1"/>
        <v>6</v>
      </c>
      <c r="G5" s="1" t="s">
        <v>871</v>
      </c>
      <c r="H5" s="21">
        <v>0.0</v>
      </c>
      <c r="I5" s="21">
        <v>2.0</v>
      </c>
      <c r="J5" s="21">
        <v>2.0</v>
      </c>
      <c r="K5" s="21">
        <v>0.0</v>
      </c>
      <c r="L5" s="21">
        <v>1.0</v>
      </c>
      <c r="M5" s="21">
        <v>0.0</v>
      </c>
      <c r="N5" s="21">
        <v>0.0</v>
      </c>
      <c r="O5" s="21">
        <v>1.0</v>
      </c>
    </row>
    <row r="6">
      <c r="A6" s="30" t="s">
        <v>29</v>
      </c>
      <c r="B6" s="30" t="s">
        <v>792</v>
      </c>
      <c r="C6" s="30" t="s">
        <v>175</v>
      </c>
      <c r="D6" s="30" t="s">
        <v>271</v>
      </c>
      <c r="E6" s="1" t="s">
        <v>814</v>
      </c>
      <c r="F6" s="29">
        <f t="shared" si="1"/>
        <v>4</v>
      </c>
      <c r="G6" s="1" t="s">
        <v>870</v>
      </c>
      <c r="H6" s="21">
        <v>0.0</v>
      </c>
      <c r="I6" s="21">
        <v>1.0</v>
      </c>
      <c r="J6" s="21">
        <v>0.0</v>
      </c>
      <c r="K6" s="21">
        <v>0.0</v>
      </c>
      <c r="L6" s="21">
        <v>2.0</v>
      </c>
      <c r="M6" s="21">
        <v>0.0</v>
      </c>
      <c r="N6" s="21">
        <v>0.0</v>
      </c>
      <c r="O6" s="21">
        <v>1.0</v>
      </c>
    </row>
    <row r="7">
      <c r="A7" s="30" t="s">
        <v>29</v>
      </c>
      <c r="B7" s="30" t="s">
        <v>792</v>
      </c>
      <c r="C7" s="30" t="s">
        <v>263</v>
      </c>
      <c r="D7" s="30" t="s">
        <v>271</v>
      </c>
      <c r="E7" s="1" t="s">
        <v>814</v>
      </c>
      <c r="F7" s="29">
        <f t="shared" si="1"/>
        <v>6</v>
      </c>
      <c r="G7" s="1" t="s">
        <v>871</v>
      </c>
      <c r="H7" s="21">
        <v>1.0</v>
      </c>
      <c r="I7" s="21">
        <v>0.0</v>
      </c>
      <c r="J7" s="21">
        <v>2.0</v>
      </c>
      <c r="K7" s="21">
        <v>0.0</v>
      </c>
      <c r="L7" s="21">
        <v>1.0</v>
      </c>
      <c r="M7" s="21">
        <v>1.0</v>
      </c>
      <c r="N7" s="21">
        <v>0.0</v>
      </c>
      <c r="O7" s="21">
        <v>1.0</v>
      </c>
    </row>
    <row r="8">
      <c r="A8" s="30" t="s">
        <v>29</v>
      </c>
      <c r="B8" s="30" t="s">
        <v>792</v>
      </c>
      <c r="C8" s="30" t="s">
        <v>218</v>
      </c>
      <c r="D8" s="30" t="s">
        <v>280</v>
      </c>
      <c r="E8" s="30" t="s">
        <v>814</v>
      </c>
      <c r="F8" s="29">
        <f t="shared" si="1"/>
        <v>40</v>
      </c>
      <c r="G8" s="1" t="s">
        <v>872</v>
      </c>
      <c r="L8" s="1">
        <v>39.0</v>
      </c>
      <c r="P8" s="1">
        <v>1.0</v>
      </c>
    </row>
    <row r="9">
      <c r="A9" s="30" t="s">
        <v>29</v>
      </c>
      <c r="B9" s="30" t="s">
        <v>792</v>
      </c>
      <c r="C9" s="30" t="s">
        <v>218</v>
      </c>
      <c r="D9" s="30" t="s">
        <v>289</v>
      </c>
      <c r="E9" s="30" t="s">
        <v>814</v>
      </c>
      <c r="F9" s="29">
        <f t="shared" si="1"/>
        <v>13</v>
      </c>
      <c r="G9" s="1" t="s">
        <v>873</v>
      </c>
      <c r="H9" s="1">
        <v>0.0</v>
      </c>
      <c r="L9" s="1">
        <v>12.0</v>
      </c>
      <c r="O9" s="1">
        <v>1.0</v>
      </c>
      <c r="P9" s="1">
        <v>0.0</v>
      </c>
    </row>
    <row r="10">
      <c r="A10" s="30" t="s">
        <v>29</v>
      </c>
      <c r="B10" s="30" t="s">
        <v>792</v>
      </c>
      <c r="C10" s="30" t="s">
        <v>218</v>
      </c>
      <c r="D10" s="30" t="s">
        <v>289</v>
      </c>
      <c r="E10" s="30" t="s">
        <v>814</v>
      </c>
      <c r="F10" s="29">
        <f t="shared" si="1"/>
        <v>28</v>
      </c>
      <c r="G10" s="1" t="s">
        <v>874</v>
      </c>
      <c r="H10" s="1">
        <v>1.0</v>
      </c>
      <c r="L10" s="1">
        <v>27.0</v>
      </c>
      <c r="O10" s="1">
        <v>0.0</v>
      </c>
      <c r="P10" s="1">
        <v>0.0</v>
      </c>
    </row>
    <row r="11">
      <c r="A11" s="30" t="s">
        <v>29</v>
      </c>
      <c r="B11" s="30" t="s">
        <v>792</v>
      </c>
      <c r="C11" s="30" t="s">
        <v>218</v>
      </c>
      <c r="D11" s="30" t="s">
        <v>289</v>
      </c>
      <c r="E11" s="30" t="s">
        <v>814</v>
      </c>
      <c r="F11" s="29">
        <f t="shared" si="1"/>
        <v>10</v>
      </c>
      <c r="G11" s="1" t="s">
        <v>875</v>
      </c>
      <c r="H11" s="1">
        <v>0.0</v>
      </c>
      <c r="L11" s="1">
        <v>9.0</v>
      </c>
      <c r="O11" s="1">
        <v>0.0</v>
      </c>
      <c r="P11" s="1">
        <v>1.0</v>
      </c>
    </row>
    <row r="16">
      <c r="H16" s="38"/>
    </row>
    <row r="17">
      <c r="H17" s="38"/>
    </row>
    <row r="18">
      <c r="H18" s="38"/>
    </row>
    <row r="19">
      <c r="H19" s="38"/>
    </row>
  </sheetData>
  <dataValidations>
    <dataValidation type="list" allowBlank="1" sqref="C2:C11">
      <formula1>"Sediments,Water,Marine Life,Surface,Mixed"</formula1>
    </dataValidation>
    <dataValidation type="list" allowBlank="1" sqref="B2:B11">
      <formula1>"Micro,Macro,Other"</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63" t="s">
        <v>13</v>
      </c>
      <c r="B1" s="63" t="s">
        <v>4</v>
      </c>
      <c r="C1" s="64" t="s">
        <v>105</v>
      </c>
      <c r="D1" s="64" t="s">
        <v>688</v>
      </c>
      <c r="E1" s="64" t="s">
        <v>789</v>
      </c>
      <c r="F1" s="64" t="s">
        <v>790</v>
      </c>
      <c r="G1" s="24" t="s">
        <v>791</v>
      </c>
      <c r="H1" s="24" t="s">
        <v>889</v>
      </c>
      <c r="I1" s="64" t="s">
        <v>403</v>
      </c>
      <c r="J1" s="24" t="s">
        <v>379</v>
      </c>
      <c r="K1" s="24" t="s">
        <v>890</v>
      </c>
      <c r="L1" s="24" t="s">
        <v>453</v>
      </c>
      <c r="M1" s="24" t="s">
        <v>368</v>
      </c>
      <c r="N1" s="64" t="s">
        <v>390</v>
      </c>
      <c r="O1" s="64" t="s">
        <v>413</v>
      </c>
    </row>
    <row r="2">
      <c r="A2" s="30" t="s">
        <v>22</v>
      </c>
      <c r="B2" s="30" t="s">
        <v>792</v>
      </c>
      <c r="C2" s="30" t="s">
        <v>218</v>
      </c>
      <c r="D2" s="30" t="s">
        <v>217</v>
      </c>
      <c r="E2" s="1" t="s">
        <v>812</v>
      </c>
      <c r="F2" s="29">
        <f t="shared" ref="F2:F5" si="1">SUM(H2:M2)</f>
        <v>1</v>
      </c>
      <c r="G2" s="1" t="s">
        <v>831</v>
      </c>
      <c r="H2" s="1">
        <v>0.0</v>
      </c>
      <c r="J2" s="1">
        <v>0.0</v>
      </c>
      <c r="K2" s="1">
        <v>0.0</v>
      </c>
      <c r="L2" s="1">
        <v>1.0</v>
      </c>
      <c r="M2" s="1">
        <v>0.0</v>
      </c>
    </row>
    <row r="3">
      <c r="A3" s="30" t="s">
        <v>22</v>
      </c>
      <c r="B3" s="30" t="s">
        <v>792</v>
      </c>
      <c r="C3" s="30" t="s">
        <v>218</v>
      </c>
      <c r="D3" s="30" t="s">
        <v>223</v>
      </c>
      <c r="E3" s="1" t="s">
        <v>812</v>
      </c>
      <c r="F3" s="29">
        <f t="shared" si="1"/>
        <v>2</v>
      </c>
      <c r="G3" s="1" t="s">
        <v>831</v>
      </c>
      <c r="H3" s="1">
        <v>0.0</v>
      </c>
      <c r="J3" s="1">
        <v>1.0</v>
      </c>
      <c r="K3" s="1">
        <v>0.0</v>
      </c>
      <c r="L3" s="1">
        <v>1.0</v>
      </c>
      <c r="M3" s="1">
        <v>0.0</v>
      </c>
    </row>
    <row r="4">
      <c r="A4" s="30" t="s">
        <v>22</v>
      </c>
      <c r="B4" s="30" t="s">
        <v>792</v>
      </c>
      <c r="C4" s="30" t="s">
        <v>218</v>
      </c>
      <c r="D4" s="30" t="s">
        <v>227</v>
      </c>
      <c r="E4" s="1" t="s">
        <v>812</v>
      </c>
      <c r="F4" s="29">
        <f t="shared" si="1"/>
        <v>18</v>
      </c>
      <c r="G4" s="1" t="s">
        <v>831</v>
      </c>
      <c r="H4" s="1">
        <v>1.0</v>
      </c>
      <c r="J4" s="1">
        <v>10.0</v>
      </c>
      <c r="K4" s="1">
        <v>4.0</v>
      </c>
      <c r="L4" s="1">
        <v>2.0</v>
      </c>
      <c r="M4" s="1">
        <v>1.0</v>
      </c>
    </row>
    <row r="5">
      <c r="A5" s="30" t="s">
        <v>22</v>
      </c>
      <c r="B5" s="30" t="s">
        <v>792</v>
      </c>
      <c r="C5" s="30" t="s">
        <v>218</v>
      </c>
      <c r="D5" s="30" t="s">
        <v>231</v>
      </c>
      <c r="E5" s="1" t="s">
        <v>812</v>
      </c>
      <c r="F5" s="29">
        <f t="shared" si="1"/>
        <v>48</v>
      </c>
      <c r="G5" s="1" t="s">
        <v>831</v>
      </c>
      <c r="H5" s="1">
        <v>0.0</v>
      </c>
      <c r="J5" s="1">
        <v>2.0</v>
      </c>
      <c r="K5" s="1">
        <v>0.0</v>
      </c>
      <c r="L5" s="1">
        <v>2.0</v>
      </c>
      <c r="M5" s="1">
        <v>44.0</v>
      </c>
    </row>
    <row r="6">
      <c r="A6" s="30" t="s">
        <v>46</v>
      </c>
      <c r="B6" s="1" t="s">
        <v>792</v>
      </c>
      <c r="C6" s="1" t="s">
        <v>263</v>
      </c>
      <c r="D6" s="1" t="s">
        <v>844</v>
      </c>
      <c r="E6" s="1" t="s">
        <v>71</v>
      </c>
      <c r="F6" s="29">
        <f t="shared" ref="F6:F7" si="2">SUM(H6:P6)</f>
        <v>17</v>
      </c>
      <c r="G6" s="1" t="s">
        <v>891</v>
      </c>
      <c r="J6" s="1">
        <v>4.0</v>
      </c>
      <c r="L6" s="1">
        <v>1.0</v>
      </c>
      <c r="M6" s="1">
        <v>9.0</v>
      </c>
      <c r="N6" s="1">
        <v>3.0</v>
      </c>
    </row>
    <row r="7">
      <c r="A7" s="30" t="s">
        <v>46</v>
      </c>
      <c r="B7" s="1" t="s">
        <v>792</v>
      </c>
      <c r="C7" s="1" t="s">
        <v>218</v>
      </c>
      <c r="D7" s="1" t="s">
        <v>844</v>
      </c>
      <c r="E7" s="1" t="s">
        <v>71</v>
      </c>
      <c r="F7" s="29">
        <f t="shared" si="2"/>
        <v>179</v>
      </c>
      <c r="G7" s="1" t="s">
        <v>831</v>
      </c>
      <c r="I7" s="1">
        <v>4.0</v>
      </c>
      <c r="J7" s="1">
        <v>60.0</v>
      </c>
      <c r="M7" s="1">
        <v>106.0</v>
      </c>
      <c r="N7" s="1">
        <v>8.0</v>
      </c>
      <c r="O7" s="1">
        <v>1.0</v>
      </c>
    </row>
    <row r="8">
      <c r="H8" s="40"/>
      <c r="J8" s="40"/>
      <c r="K8" s="1"/>
    </row>
  </sheetData>
  <dataValidations>
    <dataValidation type="list" allowBlank="1" sqref="C2:C7">
      <formula1>"Sediments,Water,Marine Life,Surface,Mixed"</formula1>
    </dataValidation>
    <dataValidation type="list" allowBlank="1" sqref="B2:B7">
      <formula1>"Micro,Macro,Other"</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sheetData>
    <row r="1">
      <c r="A1" s="63" t="s">
        <v>13</v>
      </c>
      <c r="B1" s="63" t="s">
        <v>4</v>
      </c>
      <c r="C1" s="64" t="s">
        <v>105</v>
      </c>
      <c r="D1" s="64" t="s">
        <v>688</v>
      </c>
      <c r="E1" s="64" t="s">
        <v>789</v>
      </c>
      <c r="F1" s="64" t="s">
        <v>790</v>
      </c>
      <c r="G1" s="64" t="s">
        <v>791</v>
      </c>
      <c r="H1" s="64" t="s">
        <v>370</v>
      </c>
      <c r="I1" s="64" t="s">
        <v>315</v>
      </c>
      <c r="J1" s="64" t="s">
        <v>320</v>
      </c>
      <c r="K1" s="64" t="s">
        <v>324</v>
      </c>
      <c r="L1" s="64" t="s">
        <v>329</v>
      </c>
      <c r="M1" s="64" t="s">
        <v>333</v>
      </c>
      <c r="N1" s="64" t="s">
        <v>337</v>
      </c>
      <c r="O1" s="64" t="s">
        <v>392</v>
      </c>
      <c r="P1" s="64" t="s">
        <v>415</v>
      </c>
      <c r="Q1" s="64" t="s">
        <v>405</v>
      </c>
      <c r="R1" s="64" t="s">
        <v>422</v>
      </c>
      <c r="S1" s="64" t="s">
        <v>434</v>
      </c>
      <c r="T1" s="64" t="s">
        <v>435</v>
      </c>
      <c r="U1" s="64" t="s">
        <v>455</v>
      </c>
      <c r="V1" s="64" t="s">
        <v>394</v>
      </c>
      <c r="W1" s="86"/>
    </row>
    <row r="2">
      <c r="A2" s="1" t="s">
        <v>37</v>
      </c>
      <c r="B2" s="1" t="s">
        <v>792</v>
      </c>
      <c r="C2" s="30" t="s">
        <v>175</v>
      </c>
      <c r="D2" s="1" t="s">
        <v>876</v>
      </c>
      <c r="E2" s="1" t="s">
        <v>794</v>
      </c>
      <c r="F2" s="29">
        <f t="shared" ref="F2:F8" si="1">SUM(H2:AC2)</f>
        <v>100</v>
      </c>
      <c r="G2" s="1" t="s">
        <v>877</v>
      </c>
      <c r="H2" s="1"/>
      <c r="I2" s="1">
        <v>37.0</v>
      </c>
      <c r="J2" s="1">
        <v>18.0</v>
      </c>
      <c r="K2" s="1">
        <v>18.0</v>
      </c>
      <c r="L2" s="1">
        <v>9.0</v>
      </c>
      <c r="M2" s="1">
        <v>9.0</v>
      </c>
      <c r="N2" s="1">
        <v>9.0</v>
      </c>
      <c r="W2" s="57"/>
    </row>
    <row r="3">
      <c r="A3" s="30" t="s">
        <v>46</v>
      </c>
      <c r="B3" s="1" t="s">
        <v>792</v>
      </c>
      <c r="C3" s="1" t="s">
        <v>263</v>
      </c>
      <c r="D3" s="1" t="s">
        <v>844</v>
      </c>
      <c r="E3" s="1" t="s">
        <v>71</v>
      </c>
      <c r="F3" s="29">
        <f t="shared" si="1"/>
        <v>17</v>
      </c>
      <c r="G3" s="1" t="s">
        <v>891</v>
      </c>
      <c r="H3" s="1">
        <v>6.0</v>
      </c>
      <c r="I3" s="1">
        <v>1.0</v>
      </c>
      <c r="O3" s="1">
        <v>4.0</v>
      </c>
      <c r="R3" s="1">
        <v>5.0</v>
      </c>
      <c r="U3" s="1">
        <v>1.0</v>
      </c>
      <c r="W3" s="87"/>
    </row>
    <row r="4">
      <c r="A4" s="30" t="s">
        <v>46</v>
      </c>
      <c r="B4" s="1" t="s">
        <v>792</v>
      </c>
      <c r="C4" s="1" t="s">
        <v>218</v>
      </c>
      <c r="D4" s="1" t="s">
        <v>844</v>
      </c>
      <c r="E4" s="1" t="s">
        <v>71</v>
      </c>
      <c r="F4" s="29">
        <f t="shared" si="1"/>
        <v>178</v>
      </c>
      <c r="G4" s="1" t="s">
        <v>831</v>
      </c>
      <c r="H4" s="1">
        <v>98.0</v>
      </c>
      <c r="I4" s="1">
        <v>1.0</v>
      </c>
      <c r="K4" s="1">
        <v>32.0</v>
      </c>
      <c r="O4" s="1">
        <v>26.0</v>
      </c>
      <c r="P4" s="1">
        <v>6.0</v>
      </c>
      <c r="Q4" s="1">
        <v>7.0</v>
      </c>
      <c r="R4" s="1">
        <v>6.0</v>
      </c>
      <c r="S4" s="1">
        <v>1.0</v>
      </c>
      <c r="T4" s="1">
        <v>1.0</v>
      </c>
    </row>
    <row r="5">
      <c r="A5" s="30" t="s">
        <v>61</v>
      </c>
      <c r="B5" s="1" t="s">
        <v>792</v>
      </c>
      <c r="C5" s="30" t="s">
        <v>218</v>
      </c>
      <c r="D5" s="30" t="s">
        <v>460</v>
      </c>
      <c r="E5" s="1" t="s">
        <v>806</v>
      </c>
      <c r="F5" s="29">
        <f t="shared" si="1"/>
        <v>34</v>
      </c>
      <c r="G5" s="1" t="s">
        <v>831</v>
      </c>
      <c r="H5" s="43">
        <v>0.0</v>
      </c>
      <c r="I5" s="43">
        <v>8.0</v>
      </c>
      <c r="K5" s="43">
        <v>6.0</v>
      </c>
      <c r="N5" s="43">
        <v>13.0</v>
      </c>
      <c r="P5" s="43">
        <v>2.0</v>
      </c>
      <c r="V5" s="43">
        <v>5.0</v>
      </c>
      <c r="W5" s="38"/>
    </row>
    <row r="6">
      <c r="A6" s="30" t="s">
        <v>61</v>
      </c>
      <c r="B6" s="1" t="s">
        <v>792</v>
      </c>
      <c r="C6" s="30" t="s">
        <v>218</v>
      </c>
      <c r="D6" s="30" t="s">
        <v>469</v>
      </c>
      <c r="E6" s="1" t="s">
        <v>806</v>
      </c>
      <c r="F6" s="29">
        <f t="shared" si="1"/>
        <v>39</v>
      </c>
      <c r="G6" s="1" t="s">
        <v>831</v>
      </c>
      <c r="H6" s="43">
        <v>1.0</v>
      </c>
      <c r="I6" s="43">
        <v>5.0</v>
      </c>
      <c r="K6" s="43">
        <v>13.0</v>
      </c>
      <c r="N6" s="43">
        <v>5.0</v>
      </c>
      <c r="P6" s="43">
        <v>5.0</v>
      </c>
      <c r="V6" s="43">
        <v>10.0</v>
      </c>
      <c r="W6" s="38"/>
    </row>
    <row r="7">
      <c r="A7" s="30" t="s">
        <v>61</v>
      </c>
      <c r="B7" s="1" t="s">
        <v>792</v>
      </c>
      <c r="C7" s="30" t="s">
        <v>218</v>
      </c>
      <c r="D7" s="30" t="s">
        <v>476</v>
      </c>
      <c r="E7" s="1" t="s">
        <v>806</v>
      </c>
      <c r="F7" s="29">
        <f t="shared" si="1"/>
        <v>34</v>
      </c>
      <c r="G7" s="1" t="s">
        <v>831</v>
      </c>
      <c r="H7" s="43">
        <v>0.0</v>
      </c>
      <c r="I7" s="43">
        <v>0.0</v>
      </c>
      <c r="K7" s="43">
        <v>7.0</v>
      </c>
      <c r="N7" s="43">
        <v>4.0</v>
      </c>
      <c r="P7" s="43">
        <v>2.0</v>
      </c>
      <c r="V7" s="43">
        <v>21.0</v>
      </c>
      <c r="W7" s="87"/>
    </row>
    <row r="8">
      <c r="A8" s="30" t="s">
        <v>68</v>
      </c>
      <c r="B8" s="1" t="s">
        <v>792</v>
      </c>
      <c r="C8" s="1" t="s">
        <v>218</v>
      </c>
      <c r="D8" s="1" t="s">
        <v>849</v>
      </c>
      <c r="E8" s="1" t="s">
        <v>71</v>
      </c>
      <c r="F8" s="29">
        <f t="shared" si="1"/>
        <v>635</v>
      </c>
      <c r="G8" s="1" t="s">
        <v>892</v>
      </c>
      <c r="I8" s="1">
        <v>51.0</v>
      </c>
      <c r="K8" s="1">
        <v>305.0</v>
      </c>
      <c r="O8" s="1">
        <v>32.0</v>
      </c>
      <c r="V8" s="1">
        <v>247.0</v>
      </c>
      <c r="W8" s="87"/>
    </row>
    <row r="9">
      <c r="I9" s="38"/>
      <c r="J9" s="38"/>
      <c r="K9" s="38"/>
    </row>
    <row r="10">
      <c r="V10" s="29">
        <f>(V8/100)*635</f>
        <v>1568.45</v>
      </c>
      <c r="W10" s="87"/>
    </row>
    <row r="11">
      <c r="V11" s="1">
        <v>247.0</v>
      </c>
      <c r="W11" s="87"/>
    </row>
    <row r="12">
      <c r="W12" s="87"/>
    </row>
    <row r="13">
      <c r="W13" s="87"/>
    </row>
    <row r="14">
      <c r="W14" s="87"/>
    </row>
    <row r="15">
      <c r="W15" s="87"/>
    </row>
    <row r="16">
      <c r="W16" s="87"/>
    </row>
    <row r="17">
      <c r="W17" s="87"/>
    </row>
    <row r="18">
      <c r="W18" s="87"/>
    </row>
    <row r="19">
      <c r="W19" s="87"/>
    </row>
    <row r="20">
      <c r="W20" s="87"/>
    </row>
    <row r="21">
      <c r="W21" s="87"/>
    </row>
    <row r="22">
      <c r="W22" s="87"/>
    </row>
    <row r="23">
      <c r="W23" s="87"/>
    </row>
    <row r="24">
      <c r="W24" s="87"/>
    </row>
    <row r="25">
      <c r="W25" s="87"/>
    </row>
    <row r="26">
      <c r="W26" s="87"/>
    </row>
    <row r="27">
      <c r="W27" s="87"/>
    </row>
    <row r="28">
      <c r="W28" s="87"/>
    </row>
    <row r="29">
      <c r="W29" s="87"/>
    </row>
    <row r="30">
      <c r="W30" s="87"/>
    </row>
    <row r="31">
      <c r="W31" s="87"/>
    </row>
    <row r="32">
      <c r="W32" s="87"/>
    </row>
    <row r="33">
      <c r="W33" s="87"/>
    </row>
    <row r="34">
      <c r="W34" s="87"/>
    </row>
    <row r="35">
      <c r="W35" s="87"/>
    </row>
    <row r="36">
      <c r="W36" s="87"/>
    </row>
    <row r="37">
      <c r="W37" s="87"/>
    </row>
    <row r="38">
      <c r="W38" s="87"/>
    </row>
    <row r="39">
      <c r="W39" s="87"/>
    </row>
    <row r="40">
      <c r="W40" s="87"/>
    </row>
    <row r="41">
      <c r="W41" s="87"/>
    </row>
    <row r="42">
      <c r="W42" s="87"/>
    </row>
    <row r="43">
      <c r="W43" s="87"/>
    </row>
    <row r="44">
      <c r="W44" s="87"/>
    </row>
    <row r="45">
      <c r="W45" s="87"/>
    </row>
    <row r="46">
      <c r="W46" s="87"/>
    </row>
    <row r="47">
      <c r="W47" s="87"/>
    </row>
    <row r="48">
      <c r="W48" s="87"/>
    </row>
    <row r="49">
      <c r="W49" s="87"/>
    </row>
    <row r="50">
      <c r="W50" s="87"/>
    </row>
    <row r="51">
      <c r="W51" s="87"/>
    </row>
    <row r="52">
      <c r="W52" s="87"/>
    </row>
    <row r="53">
      <c r="W53" s="87"/>
    </row>
    <row r="54">
      <c r="W54" s="87"/>
    </row>
    <row r="55">
      <c r="W55" s="87"/>
    </row>
    <row r="56">
      <c r="W56" s="87"/>
    </row>
    <row r="57">
      <c r="W57" s="87"/>
    </row>
    <row r="58">
      <c r="W58" s="87"/>
    </row>
    <row r="59">
      <c r="W59" s="87"/>
    </row>
    <row r="60">
      <c r="W60" s="87"/>
    </row>
    <row r="61">
      <c r="W61" s="87"/>
    </row>
    <row r="62">
      <c r="W62" s="87"/>
    </row>
    <row r="63">
      <c r="W63" s="87"/>
    </row>
    <row r="64">
      <c r="W64" s="87"/>
    </row>
    <row r="65">
      <c r="W65" s="87"/>
    </row>
    <row r="66">
      <c r="W66" s="87"/>
    </row>
    <row r="67">
      <c r="W67" s="87"/>
    </row>
    <row r="68">
      <c r="W68" s="87"/>
    </row>
    <row r="69">
      <c r="W69" s="87"/>
    </row>
    <row r="70">
      <c r="W70" s="87"/>
    </row>
    <row r="71">
      <c r="W71" s="87"/>
    </row>
    <row r="72">
      <c r="W72" s="87"/>
    </row>
    <row r="73">
      <c r="W73" s="87"/>
    </row>
    <row r="74">
      <c r="W74" s="87"/>
    </row>
    <row r="75">
      <c r="W75" s="87"/>
    </row>
    <row r="76">
      <c r="W76" s="87"/>
    </row>
    <row r="77">
      <c r="W77" s="87"/>
    </row>
    <row r="78">
      <c r="W78" s="87"/>
    </row>
    <row r="79">
      <c r="W79" s="87"/>
    </row>
    <row r="80">
      <c r="W80" s="87"/>
    </row>
    <row r="81">
      <c r="W81" s="87"/>
    </row>
    <row r="82">
      <c r="W82" s="87"/>
    </row>
    <row r="83">
      <c r="W83" s="87"/>
    </row>
    <row r="84">
      <c r="W84" s="87"/>
    </row>
    <row r="85">
      <c r="W85" s="87"/>
    </row>
    <row r="86">
      <c r="W86" s="87"/>
    </row>
    <row r="87">
      <c r="W87" s="87"/>
    </row>
    <row r="88">
      <c r="W88" s="87"/>
    </row>
    <row r="89">
      <c r="W89" s="87"/>
    </row>
    <row r="90">
      <c r="W90" s="87"/>
    </row>
    <row r="91">
      <c r="W91" s="87"/>
    </row>
    <row r="92">
      <c r="W92" s="87"/>
    </row>
    <row r="93">
      <c r="W93" s="87"/>
    </row>
    <row r="94">
      <c r="W94" s="87"/>
    </row>
    <row r="95">
      <c r="W95" s="87"/>
    </row>
    <row r="96">
      <c r="W96" s="87"/>
    </row>
    <row r="97">
      <c r="W97" s="87"/>
    </row>
    <row r="98">
      <c r="W98" s="87"/>
    </row>
    <row r="99">
      <c r="W99" s="87"/>
    </row>
    <row r="100">
      <c r="W100" s="87"/>
    </row>
    <row r="101">
      <c r="W101" s="87"/>
    </row>
    <row r="102">
      <c r="W102" s="87"/>
    </row>
    <row r="103">
      <c r="W103" s="87"/>
    </row>
    <row r="104">
      <c r="W104" s="87"/>
    </row>
    <row r="105">
      <c r="W105" s="87"/>
    </row>
    <row r="106">
      <c r="W106" s="87"/>
    </row>
    <row r="107">
      <c r="W107" s="87"/>
    </row>
    <row r="108">
      <c r="W108" s="87"/>
    </row>
    <row r="109">
      <c r="W109" s="87"/>
    </row>
    <row r="110">
      <c r="W110" s="87"/>
    </row>
    <row r="111">
      <c r="W111" s="87"/>
    </row>
    <row r="112">
      <c r="W112" s="87"/>
    </row>
    <row r="113">
      <c r="W113" s="87"/>
    </row>
    <row r="114">
      <c r="W114" s="87"/>
    </row>
    <row r="115">
      <c r="W115" s="87"/>
    </row>
    <row r="116">
      <c r="W116" s="87"/>
    </row>
    <row r="117">
      <c r="W117" s="87"/>
    </row>
    <row r="118">
      <c r="W118" s="87"/>
    </row>
    <row r="119">
      <c r="W119" s="87"/>
    </row>
    <row r="120">
      <c r="W120" s="87"/>
    </row>
    <row r="121">
      <c r="W121" s="87"/>
    </row>
    <row r="122">
      <c r="W122" s="87"/>
    </row>
    <row r="123">
      <c r="W123" s="87"/>
    </row>
    <row r="124">
      <c r="W124" s="87"/>
    </row>
    <row r="125">
      <c r="W125" s="87"/>
    </row>
    <row r="126">
      <c r="W126" s="87"/>
    </row>
    <row r="127">
      <c r="W127" s="87"/>
    </row>
    <row r="128">
      <c r="W128" s="87"/>
    </row>
    <row r="129">
      <c r="W129" s="87"/>
    </row>
    <row r="130">
      <c r="W130" s="87"/>
    </row>
    <row r="131">
      <c r="W131" s="87"/>
    </row>
    <row r="132">
      <c r="W132" s="87"/>
    </row>
    <row r="133">
      <c r="W133" s="87"/>
    </row>
    <row r="134">
      <c r="W134" s="87"/>
    </row>
    <row r="135">
      <c r="W135" s="87"/>
    </row>
    <row r="136">
      <c r="W136" s="87"/>
    </row>
    <row r="137">
      <c r="W137" s="87"/>
    </row>
    <row r="138">
      <c r="W138" s="87"/>
    </row>
    <row r="139">
      <c r="W139" s="87"/>
    </row>
    <row r="140">
      <c r="W140" s="87"/>
    </row>
    <row r="141">
      <c r="W141" s="87"/>
    </row>
    <row r="142">
      <c r="W142" s="87"/>
    </row>
    <row r="143">
      <c r="W143" s="87"/>
    </row>
    <row r="144">
      <c r="W144" s="87"/>
    </row>
    <row r="145">
      <c r="W145" s="87"/>
    </row>
    <row r="146">
      <c r="W146" s="87"/>
    </row>
    <row r="147">
      <c r="W147" s="87"/>
    </row>
    <row r="148">
      <c r="W148" s="87"/>
    </row>
    <row r="149">
      <c r="W149" s="87"/>
    </row>
    <row r="150">
      <c r="W150" s="87"/>
    </row>
    <row r="151">
      <c r="W151" s="87"/>
    </row>
    <row r="152">
      <c r="W152" s="87"/>
    </row>
    <row r="153">
      <c r="W153" s="87"/>
    </row>
    <row r="154">
      <c r="W154" s="87"/>
    </row>
    <row r="155">
      <c r="W155" s="87"/>
    </row>
    <row r="156">
      <c r="W156" s="87"/>
    </row>
    <row r="157">
      <c r="W157" s="87"/>
    </row>
    <row r="158">
      <c r="W158" s="87"/>
    </row>
    <row r="159">
      <c r="W159" s="87"/>
    </row>
    <row r="160">
      <c r="W160" s="87"/>
    </row>
    <row r="161">
      <c r="W161" s="87"/>
    </row>
    <row r="162">
      <c r="W162" s="87"/>
    </row>
    <row r="163">
      <c r="W163" s="87"/>
    </row>
    <row r="164">
      <c r="W164" s="87"/>
    </row>
    <row r="165">
      <c r="W165" s="87"/>
    </row>
    <row r="166">
      <c r="W166" s="87"/>
    </row>
    <row r="167">
      <c r="W167" s="87"/>
    </row>
    <row r="168">
      <c r="W168" s="87"/>
    </row>
    <row r="169">
      <c r="W169" s="87"/>
    </row>
    <row r="170">
      <c r="W170" s="87"/>
    </row>
    <row r="171">
      <c r="W171" s="87"/>
    </row>
    <row r="172">
      <c r="W172" s="87"/>
    </row>
    <row r="173">
      <c r="W173" s="87"/>
    </row>
    <row r="174">
      <c r="W174" s="87"/>
    </row>
    <row r="175">
      <c r="W175" s="87"/>
    </row>
    <row r="176">
      <c r="W176" s="87"/>
    </row>
    <row r="177">
      <c r="W177" s="87"/>
    </row>
    <row r="178">
      <c r="W178" s="87"/>
    </row>
    <row r="179">
      <c r="W179" s="87"/>
    </row>
    <row r="180">
      <c r="W180" s="87"/>
    </row>
    <row r="181">
      <c r="W181" s="87"/>
    </row>
    <row r="182">
      <c r="W182" s="87"/>
    </row>
    <row r="183">
      <c r="W183" s="87"/>
    </row>
    <row r="184">
      <c r="W184" s="87"/>
    </row>
    <row r="185">
      <c r="W185" s="87"/>
    </row>
    <row r="186">
      <c r="W186" s="87"/>
    </row>
    <row r="187">
      <c r="W187" s="87"/>
    </row>
    <row r="188">
      <c r="W188" s="87"/>
    </row>
    <row r="189">
      <c r="W189" s="87"/>
    </row>
    <row r="190">
      <c r="W190" s="87"/>
    </row>
    <row r="191">
      <c r="W191" s="87"/>
    </row>
    <row r="192">
      <c r="W192" s="87"/>
    </row>
    <row r="193">
      <c r="W193" s="87"/>
    </row>
    <row r="194">
      <c r="W194" s="87"/>
    </row>
    <row r="195">
      <c r="W195" s="87"/>
    </row>
    <row r="196">
      <c r="W196" s="87"/>
    </row>
    <row r="197">
      <c r="W197" s="87"/>
    </row>
    <row r="198">
      <c r="W198" s="87"/>
    </row>
    <row r="199">
      <c r="W199" s="87"/>
    </row>
    <row r="200">
      <c r="W200" s="87"/>
    </row>
    <row r="201">
      <c r="W201" s="87"/>
    </row>
    <row r="202">
      <c r="W202" s="87"/>
    </row>
    <row r="203">
      <c r="W203" s="87"/>
    </row>
    <row r="204">
      <c r="W204" s="87"/>
    </row>
    <row r="205">
      <c r="W205" s="87"/>
    </row>
    <row r="206">
      <c r="W206" s="87"/>
    </row>
    <row r="207">
      <c r="W207" s="87"/>
    </row>
    <row r="208">
      <c r="W208" s="87"/>
    </row>
    <row r="209">
      <c r="W209" s="87"/>
    </row>
    <row r="210">
      <c r="W210" s="87"/>
    </row>
    <row r="211">
      <c r="W211" s="87"/>
    </row>
    <row r="212">
      <c r="W212" s="87"/>
    </row>
    <row r="213">
      <c r="W213" s="87"/>
    </row>
    <row r="214">
      <c r="W214" s="87"/>
    </row>
    <row r="215">
      <c r="W215" s="87"/>
    </row>
    <row r="216">
      <c r="W216" s="87"/>
    </row>
    <row r="217">
      <c r="W217" s="87"/>
    </row>
    <row r="218">
      <c r="W218" s="87"/>
    </row>
    <row r="219">
      <c r="W219" s="87"/>
    </row>
    <row r="220">
      <c r="W220" s="87"/>
    </row>
    <row r="221">
      <c r="W221" s="87"/>
    </row>
    <row r="222">
      <c r="W222" s="87"/>
    </row>
    <row r="223">
      <c r="W223" s="87"/>
    </row>
    <row r="224">
      <c r="W224" s="87"/>
    </row>
    <row r="225">
      <c r="W225" s="87"/>
    </row>
    <row r="226">
      <c r="W226" s="87"/>
    </row>
    <row r="227">
      <c r="W227" s="87"/>
    </row>
    <row r="228">
      <c r="W228" s="87"/>
    </row>
    <row r="229">
      <c r="W229" s="87"/>
    </row>
    <row r="230">
      <c r="W230" s="87"/>
    </row>
    <row r="231">
      <c r="W231" s="87"/>
    </row>
    <row r="232">
      <c r="W232" s="87"/>
    </row>
    <row r="233">
      <c r="W233" s="87"/>
    </row>
    <row r="234">
      <c r="W234" s="87"/>
    </row>
    <row r="235">
      <c r="W235" s="87"/>
    </row>
    <row r="236">
      <c r="W236" s="87"/>
    </row>
    <row r="237">
      <c r="W237" s="87"/>
    </row>
    <row r="238">
      <c r="W238" s="87"/>
    </row>
    <row r="239">
      <c r="W239" s="87"/>
    </row>
    <row r="240">
      <c r="W240" s="87"/>
    </row>
    <row r="241">
      <c r="W241" s="87"/>
    </row>
    <row r="242">
      <c r="W242" s="87"/>
    </row>
    <row r="243">
      <c r="W243" s="87"/>
    </row>
    <row r="244">
      <c r="W244" s="87"/>
    </row>
    <row r="245">
      <c r="W245" s="87"/>
    </row>
    <row r="246">
      <c r="W246" s="87"/>
    </row>
    <row r="247">
      <c r="W247" s="87"/>
    </row>
    <row r="248">
      <c r="W248" s="87"/>
    </row>
    <row r="249">
      <c r="W249" s="87"/>
    </row>
    <row r="250">
      <c r="W250" s="87"/>
    </row>
    <row r="251">
      <c r="W251" s="87"/>
    </row>
    <row r="252">
      <c r="W252" s="87"/>
    </row>
    <row r="253">
      <c r="W253" s="87"/>
    </row>
    <row r="254">
      <c r="W254" s="87"/>
    </row>
    <row r="255">
      <c r="W255" s="87"/>
    </row>
    <row r="256">
      <c r="W256" s="87"/>
    </row>
    <row r="257">
      <c r="W257" s="87"/>
    </row>
    <row r="258">
      <c r="W258" s="87"/>
    </row>
    <row r="259">
      <c r="W259" s="87"/>
    </row>
    <row r="260">
      <c r="W260" s="87"/>
    </row>
    <row r="261">
      <c r="W261" s="87"/>
    </row>
    <row r="262">
      <c r="W262" s="87"/>
    </row>
    <row r="263">
      <c r="W263" s="87"/>
    </row>
    <row r="264">
      <c r="W264" s="87"/>
    </row>
    <row r="265">
      <c r="W265" s="87"/>
    </row>
    <row r="266">
      <c r="W266" s="87"/>
    </row>
    <row r="267">
      <c r="W267" s="87"/>
    </row>
    <row r="268">
      <c r="W268" s="87"/>
    </row>
    <row r="269">
      <c r="W269" s="87"/>
    </row>
    <row r="270">
      <c r="W270" s="87"/>
    </row>
    <row r="271">
      <c r="W271" s="87"/>
    </row>
    <row r="272">
      <c r="W272" s="87"/>
    </row>
    <row r="273">
      <c r="W273" s="87"/>
    </row>
    <row r="274">
      <c r="W274" s="87"/>
    </row>
    <row r="275">
      <c r="W275" s="87"/>
    </row>
    <row r="276">
      <c r="W276" s="87"/>
    </row>
    <row r="277">
      <c r="W277" s="87"/>
    </row>
    <row r="278">
      <c r="W278" s="87"/>
    </row>
    <row r="279">
      <c r="W279" s="87"/>
    </row>
    <row r="280">
      <c r="W280" s="87"/>
    </row>
    <row r="281">
      <c r="W281" s="87"/>
    </row>
    <row r="282">
      <c r="W282" s="87"/>
    </row>
    <row r="283">
      <c r="W283" s="87"/>
    </row>
    <row r="284">
      <c r="W284" s="87"/>
    </row>
    <row r="285">
      <c r="W285" s="87"/>
    </row>
    <row r="286">
      <c r="W286" s="87"/>
    </row>
    <row r="287">
      <c r="W287" s="87"/>
    </row>
    <row r="288">
      <c r="W288" s="87"/>
    </row>
    <row r="289">
      <c r="W289" s="87"/>
    </row>
    <row r="290">
      <c r="W290" s="87"/>
    </row>
    <row r="291">
      <c r="W291" s="87"/>
    </row>
    <row r="292">
      <c r="W292" s="87"/>
    </row>
    <row r="293">
      <c r="W293" s="87"/>
    </row>
    <row r="294">
      <c r="W294" s="87"/>
    </row>
    <row r="295">
      <c r="W295" s="87"/>
    </row>
    <row r="296">
      <c r="W296" s="87"/>
    </row>
    <row r="297">
      <c r="W297" s="87"/>
    </row>
    <row r="298">
      <c r="W298" s="87"/>
    </row>
    <row r="299">
      <c r="W299" s="87"/>
    </row>
    <row r="300">
      <c r="W300" s="87"/>
    </row>
    <row r="301">
      <c r="W301" s="87"/>
    </row>
    <row r="302">
      <c r="W302" s="87"/>
    </row>
    <row r="303">
      <c r="W303" s="87"/>
    </row>
    <row r="304">
      <c r="W304" s="87"/>
    </row>
    <row r="305">
      <c r="W305" s="87"/>
    </row>
    <row r="306">
      <c r="W306" s="87"/>
    </row>
    <row r="307">
      <c r="W307" s="87"/>
    </row>
    <row r="308">
      <c r="W308" s="87"/>
    </row>
    <row r="309">
      <c r="W309" s="87"/>
    </row>
    <row r="310">
      <c r="W310" s="87"/>
    </row>
    <row r="311">
      <c r="W311" s="87"/>
    </row>
    <row r="312">
      <c r="W312" s="87"/>
    </row>
    <row r="313">
      <c r="W313" s="87"/>
    </row>
    <row r="314">
      <c r="W314" s="87"/>
    </row>
    <row r="315">
      <c r="W315" s="87"/>
    </row>
    <row r="316">
      <c r="W316" s="87"/>
    </row>
    <row r="317">
      <c r="W317" s="87"/>
    </row>
    <row r="318">
      <c r="W318" s="87"/>
    </row>
    <row r="319">
      <c r="W319" s="87"/>
    </row>
    <row r="320">
      <c r="W320" s="87"/>
    </row>
    <row r="321">
      <c r="W321" s="87"/>
    </row>
    <row r="322">
      <c r="W322" s="87"/>
    </row>
    <row r="323">
      <c r="W323" s="87"/>
    </row>
    <row r="324">
      <c r="W324" s="87"/>
    </row>
    <row r="325">
      <c r="W325" s="87"/>
    </row>
    <row r="326">
      <c r="W326" s="87"/>
    </row>
    <row r="327">
      <c r="W327" s="87"/>
    </row>
    <row r="328">
      <c r="W328" s="87"/>
    </row>
    <row r="329">
      <c r="W329" s="87"/>
    </row>
    <row r="330">
      <c r="W330" s="87"/>
    </row>
    <row r="331">
      <c r="W331" s="87"/>
    </row>
    <row r="332">
      <c r="W332" s="87"/>
    </row>
    <row r="333">
      <c r="W333" s="87"/>
    </row>
    <row r="334">
      <c r="W334" s="87"/>
    </row>
    <row r="335">
      <c r="W335" s="87"/>
    </row>
    <row r="336">
      <c r="W336" s="87"/>
    </row>
    <row r="337">
      <c r="W337" s="87"/>
    </row>
    <row r="338">
      <c r="W338" s="87"/>
    </row>
    <row r="339">
      <c r="W339" s="87"/>
    </row>
    <row r="340">
      <c r="W340" s="87"/>
    </row>
    <row r="341">
      <c r="W341" s="87"/>
    </row>
    <row r="342">
      <c r="W342" s="87"/>
    </row>
    <row r="343">
      <c r="W343" s="87"/>
    </row>
    <row r="344">
      <c r="W344" s="87"/>
    </row>
    <row r="345">
      <c r="W345" s="87"/>
    </row>
    <row r="346">
      <c r="W346" s="87"/>
    </row>
    <row r="347">
      <c r="W347" s="87"/>
    </row>
    <row r="348">
      <c r="W348" s="87"/>
    </row>
    <row r="349">
      <c r="W349" s="87"/>
    </row>
    <row r="350">
      <c r="W350" s="87"/>
    </row>
    <row r="351">
      <c r="W351" s="87"/>
    </row>
    <row r="352">
      <c r="W352" s="87"/>
    </row>
    <row r="353">
      <c r="W353" s="87"/>
    </row>
    <row r="354">
      <c r="W354" s="87"/>
    </row>
    <row r="355">
      <c r="W355" s="87"/>
    </row>
    <row r="356">
      <c r="W356" s="87"/>
    </row>
    <row r="357">
      <c r="W357" s="87"/>
    </row>
    <row r="358">
      <c r="W358" s="87"/>
    </row>
    <row r="359">
      <c r="W359" s="87"/>
    </row>
    <row r="360">
      <c r="W360" s="87"/>
    </row>
    <row r="361">
      <c r="W361" s="87"/>
    </row>
    <row r="362">
      <c r="W362" s="87"/>
    </row>
    <row r="363">
      <c r="W363" s="87"/>
    </row>
    <row r="364">
      <c r="W364" s="87"/>
    </row>
    <row r="365">
      <c r="W365" s="87"/>
    </row>
    <row r="366">
      <c r="W366" s="87"/>
    </row>
    <row r="367">
      <c r="W367" s="87"/>
    </row>
    <row r="368">
      <c r="W368" s="87"/>
    </row>
    <row r="369">
      <c r="W369" s="87"/>
    </row>
    <row r="370">
      <c r="W370" s="87"/>
    </row>
    <row r="371">
      <c r="W371" s="87"/>
    </row>
    <row r="372">
      <c r="W372" s="87"/>
    </row>
    <row r="373">
      <c r="W373" s="87"/>
    </row>
    <row r="374">
      <c r="W374" s="87"/>
    </row>
    <row r="375">
      <c r="W375" s="87"/>
    </row>
    <row r="376">
      <c r="W376" s="87"/>
    </row>
    <row r="377">
      <c r="W377" s="87"/>
    </row>
    <row r="378">
      <c r="W378" s="87"/>
    </row>
    <row r="379">
      <c r="W379" s="87"/>
    </row>
    <row r="380">
      <c r="W380" s="87"/>
    </row>
    <row r="381">
      <c r="W381" s="87"/>
    </row>
    <row r="382">
      <c r="W382" s="87"/>
    </row>
    <row r="383">
      <c r="W383" s="87"/>
    </row>
    <row r="384">
      <c r="W384" s="87"/>
    </row>
    <row r="385">
      <c r="W385" s="87"/>
    </row>
    <row r="386">
      <c r="W386" s="87"/>
    </row>
    <row r="387">
      <c r="W387" s="87"/>
    </row>
    <row r="388">
      <c r="W388" s="87"/>
    </row>
    <row r="389">
      <c r="W389" s="87"/>
    </row>
    <row r="390">
      <c r="W390" s="87"/>
    </row>
    <row r="391">
      <c r="W391" s="87"/>
    </row>
    <row r="392">
      <c r="W392" s="87"/>
    </row>
    <row r="393">
      <c r="W393" s="87"/>
    </row>
    <row r="394">
      <c r="W394" s="87"/>
    </row>
    <row r="395">
      <c r="W395" s="87"/>
    </row>
    <row r="396">
      <c r="W396" s="87"/>
    </row>
    <row r="397">
      <c r="W397" s="87"/>
    </row>
    <row r="398">
      <c r="W398" s="87"/>
    </row>
    <row r="399">
      <c r="W399" s="87"/>
    </row>
    <row r="400">
      <c r="W400" s="87"/>
    </row>
    <row r="401">
      <c r="W401" s="87"/>
    </row>
    <row r="402">
      <c r="W402" s="87"/>
    </row>
    <row r="403">
      <c r="W403" s="87"/>
    </row>
    <row r="404">
      <c r="W404" s="87"/>
    </row>
    <row r="405">
      <c r="W405" s="87"/>
    </row>
    <row r="406">
      <c r="W406" s="87"/>
    </row>
    <row r="407">
      <c r="W407" s="87"/>
    </row>
    <row r="408">
      <c r="W408" s="87"/>
    </row>
    <row r="409">
      <c r="W409" s="87"/>
    </row>
    <row r="410">
      <c r="W410" s="87"/>
    </row>
    <row r="411">
      <c r="W411" s="87"/>
    </row>
    <row r="412">
      <c r="W412" s="87"/>
    </row>
    <row r="413">
      <c r="W413" s="87"/>
    </row>
    <row r="414">
      <c r="W414" s="87"/>
    </row>
    <row r="415">
      <c r="W415" s="87"/>
    </row>
    <row r="416">
      <c r="W416" s="87"/>
    </row>
    <row r="417">
      <c r="W417" s="87"/>
    </row>
    <row r="418">
      <c r="W418" s="87"/>
    </row>
    <row r="419">
      <c r="W419" s="87"/>
    </row>
    <row r="420">
      <c r="W420" s="87"/>
    </row>
    <row r="421">
      <c r="W421" s="87"/>
    </row>
    <row r="422">
      <c r="W422" s="87"/>
    </row>
    <row r="423">
      <c r="W423" s="87"/>
    </row>
    <row r="424">
      <c r="W424" s="87"/>
    </row>
    <row r="425">
      <c r="W425" s="87"/>
    </row>
    <row r="426">
      <c r="W426" s="87"/>
    </row>
    <row r="427">
      <c r="W427" s="87"/>
    </row>
    <row r="428">
      <c r="W428" s="87"/>
    </row>
    <row r="429">
      <c r="W429" s="87"/>
    </row>
    <row r="430">
      <c r="W430" s="87"/>
    </row>
    <row r="431">
      <c r="W431" s="87"/>
    </row>
    <row r="432">
      <c r="W432" s="87"/>
    </row>
    <row r="433">
      <c r="W433" s="87"/>
    </row>
    <row r="434">
      <c r="W434" s="87"/>
    </row>
    <row r="435">
      <c r="W435" s="87"/>
    </row>
    <row r="436">
      <c r="W436" s="87"/>
    </row>
    <row r="437">
      <c r="W437" s="87"/>
    </row>
    <row r="438">
      <c r="W438" s="87"/>
    </row>
    <row r="439">
      <c r="W439" s="87"/>
    </row>
    <row r="440">
      <c r="W440" s="87"/>
    </row>
    <row r="441">
      <c r="W441" s="87"/>
    </row>
    <row r="442">
      <c r="W442" s="87"/>
    </row>
    <row r="443">
      <c r="W443" s="87"/>
    </row>
    <row r="444">
      <c r="W444" s="87"/>
    </row>
    <row r="445">
      <c r="W445" s="87"/>
    </row>
    <row r="446">
      <c r="W446" s="87"/>
    </row>
    <row r="447">
      <c r="W447" s="87"/>
    </row>
    <row r="448">
      <c r="W448" s="87"/>
    </row>
    <row r="449">
      <c r="W449" s="87"/>
    </row>
    <row r="450">
      <c r="W450" s="87"/>
    </row>
    <row r="451">
      <c r="W451" s="87"/>
    </row>
    <row r="452">
      <c r="W452" s="87"/>
    </row>
    <row r="453">
      <c r="W453" s="87"/>
    </row>
    <row r="454">
      <c r="W454" s="87"/>
    </row>
    <row r="455">
      <c r="W455" s="87"/>
    </row>
    <row r="456">
      <c r="W456" s="87"/>
    </row>
    <row r="457">
      <c r="W457" s="87"/>
    </row>
    <row r="458">
      <c r="W458" s="87"/>
    </row>
    <row r="459">
      <c r="W459" s="87"/>
    </row>
    <row r="460">
      <c r="W460" s="87"/>
    </row>
    <row r="461">
      <c r="W461" s="87"/>
    </row>
    <row r="462">
      <c r="W462" s="87"/>
    </row>
    <row r="463">
      <c r="W463" s="87"/>
    </row>
    <row r="464">
      <c r="W464" s="87"/>
    </row>
    <row r="465">
      <c r="W465" s="87"/>
    </row>
    <row r="466">
      <c r="W466" s="87"/>
    </row>
    <row r="467">
      <c r="W467" s="87"/>
    </row>
    <row r="468">
      <c r="W468" s="87"/>
    </row>
    <row r="469">
      <c r="W469" s="87"/>
    </row>
    <row r="470">
      <c r="W470" s="87"/>
    </row>
    <row r="471">
      <c r="W471" s="87"/>
    </row>
    <row r="472">
      <c r="W472" s="87"/>
    </row>
    <row r="473">
      <c r="W473" s="87"/>
    </row>
    <row r="474">
      <c r="W474" s="87"/>
    </row>
    <row r="475">
      <c r="W475" s="87"/>
    </row>
    <row r="476">
      <c r="W476" s="87"/>
    </row>
    <row r="477">
      <c r="W477" s="87"/>
    </row>
    <row r="478">
      <c r="W478" s="87"/>
    </row>
    <row r="479">
      <c r="W479" s="87"/>
    </row>
    <row r="480">
      <c r="W480" s="87"/>
    </row>
    <row r="481">
      <c r="W481" s="87"/>
    </row>
    <row r="482">
      <c r="W482" s="87"/>
    </row>
    <row r="483">
      <c r="W483" s="87"/>
    </row>
    <row r="484">
      <c r="W484" s="87"/>
    </row>
    <row r="485">
      <c r="W485" s="87"/>
    </row>
    <row r="486">
      <c r="W486" s="87"/>
    </row>
    <row r="487">
      <c r="W487" s="87"/>
    </row>
    <row r="488">
      <c r="W488" s="87"/>
    </row>
    <row r="489">
      <c r="W489" s="87"/>
    </row>
    <row r="490">
      <c r="W490" s="87"/>
    </row>
    <row r="491">
      <c r="W491" s="87"/>
    </row>
    <row r="492">
      <c r="W492" s="87"/>
    </row>
    <row r="493">
      <c r="W493" s="87"/>
    </row>
    <row r="494">
      <c r="W494" s="87"/>
    </row>
    <row r="495">
      <c r="W495" s="87"/>
    </row>
    <row r="496">
      <c r="W496" s="87"/>
    </row>
    <row r="497">
      <c r="W497" s="87"/>
    </row>
    <row r="498">
      <c r="W498" s="87"/>
    </row>
    <row r="499">
      <c r="W499" s="87"/>
    </row>
    <row r="500">
      <c r="W500" s="87"/>
    </row>
    <row r="501">
      <c r="W501" s="87"/>
    </row>
    <row r="502">
      <c r="W502" s="87"/>
    </row>
    <row r="503">
      <c r="W503" s="87"/>
    </row>
    <row r="504">
      <c r="W504" s="87"/>
    </row>
    <row r="505">
      <c r="W505" s="87"/>
    </row>
    <row r="506">
      <c r="W506" s="87"/>
    </row>
    <row r="507">
      <c r="W507" s="87"/>
    </row>
    <row r="508">
      <c r="W508" s="87"/>
    </row>
    <row r="509">
      <c r="W509" s="87"/>
    </row>
    <row r="510">
      <c r="W510" s="87"/>
    </row>
    <row r="511">
      <c r="W511" s="87"/>
    </row>
    <row r="512">
      <c r="W512" s="87"/>
    </row>
    <row r="513">
      <c r="W513" s="87"/>
    </row>
    <row r="514">
      <c r="W514" s="87"/>
    </row>
    <row r="515">
      <c r="W515" s="87"/>
    </row>
    <row r="516">
      <c r="W516" s="87"/>
    </row>
    <row r="517">
      <c r="W517" s="87"/>
    </row>
    <row r="518">
      <c r="W518" s="87"/>
    </row>
    <row r="519">
      <c r="W519" s="87"/>
    </row>
    <row r="520">
      <c r="W520" s="87"/>
    </row>
    <row r="521">
      <c r="W521" s="87"/>
    </row>
    <row r="522">
      <c r="W522" s="87"/>
    </row>
    <row r="523">
      <c r="W523" s="87"/>
    </row>
    <row r="524">
      <c r="W524" s="87"/>
    </row>
    <row r="525">
      <c r="W525" s="87"/>
    </row>
    <row r="526">
      <c r="W526" s="87"/>
    </row>
    <row r="527">
      <c r="W527" s="87"/>
    </row>
    <row r="528">
      <c r="W528" s="87"/>
    </row>
    <row r="529">
      <c r="W529" s="87"/>
    </row>
    <row r="530">
      <c r="W530" s="87"/>
    </row>
    <row r="531">
      <c r="W531" s="87"/>
    </row>
    <row r="532">
      <c r="W532" s="87"/>
    </row>
    <row r="533">
      <c r="W533" s="87"/>
    </row>
    <row r="534">
      <c r="W534" s="87"/>
    </row>
    <row r="535">
      <c r="W535" s="87"/>
    </row>
    <row r="536">
      <c r="W536" s="87"/>
    </row>
    <row r="537">
      <c r="W537" s="87"/>
    </row>
    <row r="538">
      <c r="W538" s="87"/>
    </row>
    <row r="539">
      <c r="W539" s="87"/>
    </row>
    <row r="540">
      <c r="W540" s="87"/>
    </row>
    <row r="541">
      <c r="W541" s="87"/>
    </row>
    <row r="542">
      <c r="W542" s="87"/>
    </row>
    <row r="543">
      <c r="W543" s="87"/>
    </row>
    <row r="544">
      <c r="W544" s="87"/>
    </row>
    <row r="545">
      <c r="W545" s="87"/>
    </row>
    <row r="546">
      <c r="W546" s="87"/>
    </row>
    <row r="547">
      <c r="W547" s="87"/>
    </row>
    <row r="548">
      <c r="W548" s="87"/>
    </row>
    <row r="549">
      <c r="W549" s="87"/>
    </row>
    <row r="550">
      <c r="W550" s="87"/>
    </row>
    <row r="551">
      <c r="W551" s="87"/>
    </row>
    <row r="552">
      <c r="W552" s="87"/>
    </row>
    <row r="553">
      <c r="W553" s="87"/>
    </row>
    <row r="554">
      <c r="W554" s="87"/>
    </row>
    <row r="555">
      <c r="W555" s="87"/>
    </row>
    <row r="556">
      <c r="W556" s="87"/>
    </row>
    <row r="557">
      <c r="W557" s="87"/>
    </row>
    <row r="558">
      <c r="W558" s="87"/>
    </row>
    <row r="559">
      <c r="W559" s="87"/>
    </row>
    <row r="560">
      <c r="W560" s="87"/>
    </row>
    <row r="561">
      <c r="W561" s="87"/>
    </row>
    <row r="562">
      <c r="W562" s="87"/>
    </row>
    <row r="563">
      <c r="W563" s="87"/>
    </row>
    <row r="564">
      <c r="W564" s="87"/>
    </row>
    <row r="565">
      <c r="W565" s="87"/>
    </row>
    <row r="566">
      <c r="W566" s="87"/>
    </row>
    <row r="567">
      <c r="W567" s="87"/>
    </row>
    <row r="568">
      <c r="W568" s="87"/>
    </row>
    <row r="569">
      <c r="W569" s="87"/>
    </row>
    <row r="570">
      <c r="W570" s="87"/>
    </row>
    <row r="571">
      <c r="W571" s="87"/>
    </row>
    <row r="572">
      <c r="W572" s="87"/>
    </row>
    <row r="573">
      <c r="W573" s="87"/>
    </row>
    <row r="574">
      <c r="W574" s="87"/>
    </row>
    <row r="575">
      <c r="W575" s="87"/>
    </row>
    <row r="576">
      <c r="W576" s="87"/>
    </row>
    <row r="577">
      <c r="W577" s="87"/>
    </row>
    <row r="578">
      <c r="W578" s="87"/>
    </row>
    <row r="579">
      <c r="W579" s="87"/>
    </row>
    <row r="580">
      <c r="W580" s="87"/>
    </row>
    <row r="581">
      <c r="W581" s="87"/>
    </row>
    <row r="582">
      <c r="W582" s="87"/>
    </row>
    <row r="583">
      <c r="W583" s="87"/>
    </row>
    <row r="584">
      <c r="W584" s="87"/>
    </row>
    <row r="585">
      <c r="W585" s="87"/>
    </row>
    <row r="586">
      <c r="W586" s="87"/>
    </row>
    <row r="587">
      <c r="W587" s="87"/>
    </row>
    <row r="588">
      <c r="W588" s="87"/>
    </row>
    <row r="589">
      <c r="W589" s="87"/>
    </row>
    <row r="590">
      <c r="W590" s="87"/>
    </row>
    <row r="591">
      <c r="W591" s="87"/>
    </row>
    <row r="592">
      <c r="W592" s="87"/>
    </row>
    <row r="593">
      <c r="W593" s="87"/>
    </row>
    <row r="594">
      <c r="W594" s="87"/>
    </row>
    <row r="595">
      <c r="W595" s="87"/>
    </row>
    <row r="596">
      <c r="W596" s="87"/>
    </row>
    <row r="597">
      <c r="W597" s="87"/>
    </row>
    <row r="598">
      <c r="W598" s="87"/>
    </row>
    <row r="599">
      <c r="W599" s="87"/>
    </row>
    <row r="600">
      <c r="W600" s="87"/>
    </row>
    <row r="601">
      <c r="W601" s="87"/>
    </row>
    <row r="602">
      <c r="W602" s="87"/>
    </row>
    <row r="603">
      <c r="W603" s="87"/>
    </row>
    <row r="604">
      <c r="W604" s="87"/>
    </row>
    <row r="605">
      <c r="W605" s="87"/>
    </row>
    <row r="606">
      <c r="W606" s="87"/>
    </row>
    <row r="607">
      <c r="W607" s="87"/>
    </row>
    <row r="608">
      <c r="W608" s="87"/>
    </row>
    <row r="609">
      <c r="W609" s="87"/>
    </row>
    <row r="610">
      <c r="W610" s="87"/>
    </row>
    <row r="611">
      <c r="W611" s="87"/>
    </row>
    <row r="612">
      <c r="W612" s="87"/>
    </row>
    <row r="613">
      <c r="W613" s="87"/>
    </row>
    <row r="614">
      <c r="W614" s="87"/>
    </row>
    <row r="615">
      <c r="W615" s="87"/>
    </row>
    <row r="616">
      <c r="W616" s="87"/>
    </row>
    <row r="617">
      <c r="W617" s="87"/>
    </row>
    <row r="618">
      <c r="W618" s="87"/>
    </row>
    <row r="619">
      <c r="W619" s="87"/>
    </row>
    <row r="620">
      <c r="W620" s="87"/>
    </row>
    <row r="621">
      <c r="W621" s="87"/>
    </row>
    <row r="622">
      <c r="W622" s="87"/>
    </row>
    <row r="623">
      <c r="W623" s="87"/>
    </row>
    <row r="624">
      <c r="W624" s="87"/>
    </row>
    <row r="625">
      <c r="W625" s="87"/>
    </row>
    <row r="626">
      <c r="W626" s="87"/>
    </row>
    <row r="627">
      <c r="W627" s="87"/>
    </row>
    <row r="628">
      <c r="W628" s="87"/>
    </row>
    <row r="629">
      <c r="W629" s="87"/>
    </row>
    <row r="630">
      <c r="W630" s="87"/>
    </row>
    <row r="631">
      <c r="W631" s="87"/>
    </row>
    <row r="632">
      <c r="W632" s="87"/>
    </row>
    <row r="633">
      <c r="W633" s="87"/>
    </row>
    <row r="634">
      <c r="W634" s="87"/>
    </row>
    <row r="635">
      <c r="W635" s="87"/>
    </row>
    <row r="636">
      <c r="W636" s="87"/>
    </row>
    <row r="637">
      <c r="W637" s="87"/>
    </row>
    <row r="638">
      <c r="W638" s="87"/>
    </row>
    <row r="639">
      <c r="W639" s="87"/>
    </row>
    <row r="640">
      <c r="W640" s="87"/>
    </row>
    <row r="641">
      <c r="W641" s="87"/>
    </row>
    <row r="642">
      <c r="W642" s="87"/>
    </row>
    <row r="643">
      <c r="W643" s="87"/>
    </row>
    <row r="644">
      <c r="W644" s="87"/>
    </row>
    <row r="645">
      <c r="W645" s="87"/>
    </row>
    <row r="646">
      <c r="W646" s="87"/>
    </row>
    <row r="647">
      <c r="W647" s="87"/>
    </row>
    <row r="648">
      <c r="W648" s="87"/>
    </row>
    <row r="649">
      <c r="W649" s="87"/>
    </row>
    <row r="650">
      <c r="W650" s="87"/>
    </row>
    <row r="651">
      <c r="W651" s="87"/>
    </row>
    <row r="652">
      <c r="W652" s="87"/>
    </row>
    <row r="653">
      <c r="W653" s="87"/>
    </row>
    <row r="654">
      <c r="W654" s="87"/>
    </row>
    <row r="655">
      <c r="W655" s="87"/>
    </row>
    <row r="656">
      <c r="W656" s="87"/>
    </row>
    <row r="657">
      <c r="W657" s="87"/>
    </row>
    <row r="658">
      <c r="W658" s="87"/>
    </row>
    <row r="659">
      <c r="W659" s="87"/>
    </row>
    <row r="660">
      <c r="W660" s="87"/>
    </row>
    <row r="661">
      <c r="W661" s="87"/>
    </row>
    <row r="662">
      <c r="W662" s="87"/>
    </row>
    <row r="663">
      <c r="W663" s="87"/>
    </row>
    <row r="664">
      <c r="W664" s="87"/>
    </row>
    <row r="665">
      <c r="W665" s="87"/>
    </row>
    <row r="666">
      <c r="W666" s="87"/>
    </row>
    <row r="667">
      <c r="W667" s="87"/>
    </row>
    <row r="668">
      <c r="W668" s="87"/>
    </row>
    <row r="669">
      <c r="W669" s="87"/>
    </row>
    <row r="670">
      <c r="W670" s="87"/>
    </row>
    <row r="671">
      <c r="W671" s="87"/>
    </row>
    <row r="672">
      <c r="W672" s="87"/>
    </row>
    <row r="673">
      <c r="W673" s="87"/>
    </row>
    <row r="674">
      <c r="W674" s="87"/>
    </row>
    <row r="675">
      <c r="W675" s="87"/>
    </row>
    <row r="676">
      <c r="W676" s="87"/>
    </row>
    <row r="677">
      <c r="W677" s="87"/>
    </row>
    <row r="678">
      <c r="W678" s="87"/>
    </row>
    <row r="679">
      <c r="W679" s="87"/>
    </row>
    <row r="680">
      <c r="W680" s="87"/>
    </row>
    <row r="681">
      <c r="W681" s="87"/>
    </row>
    <row r="682">
      <c r="W682" s="87"/>
    </row>
    <row r="683">
      <c r="W683" s="87"/>
    </row>
    <row r="684">
      <c r="W684" s="87"/>
    </row>
    <row r="685">
      <c r="W685" s="87"/>
    </row>
    <row r="686">
      <c r="W686" s="87"/>
    </row>
    <row r="687">
      <c r="W687" s="87"/>
    </row>
    <row r="688">
      <c r="W688" s="87"/>
    </row>
    <row r="689">
      <c r="W689" s="87"/>
    </row>
    <row r="690">
      <c r="W690" s="87"/>
    </row>
    <row r="691">
      <c r="W691" s="87"/>
    </row>
    <row r="692">
      <c r="W692" s="87"/>
    </row>
    <row r="693">
      <c r="W693" s="87"/>
    </row>
    <row r="694">
      <c r="W694" s="87"/>
    </row>
    <row r="695">
      <c r="W695" s="87"/>
    </row>
    <row r="696">
      <c r="W696" s="87"/>
    </row>
    <row r="697">
      <c r="W697" s="87"/>
    </row>
    <row r="698">
      <c r="W698" s="87"/>
    </row>
    <row r="699">
      <c r="W699" s="87"/>
    </row>
    <row r="700">
      <c r="W700" s="87"/>
    </row>
    <row r="701">
      <c r="W701" s="87"/>
    </row>
    <row r="702">
      <c r="W702" s="87"/>
    </row>
    <row r="703">
      <c r="W703" s="87"/>
    </row>
    <row r="704">
      <c r="W704" s="87"/>
    </row>
    <row r="705">
      <c r="W705" s="87"/>
    </row>
    <row r="706">
      <c r="W706" s="87"/>
    </row>
    <row r="707">
      <c r="W707" s="87"/>
    </row>
    <row r="708">
      <c r="W708" s="87"/>
    </row>
    <row r="709">
      <c r="W709" s="87"/>
    </row>
    <row r="710">
      <c r="W710" s="87"/>
    </row>
    <row r="711">
      <c r="W711" s="87"/>
    </row>
    <row r="712">
      <c r="W712" s="87"/>
    </row>
    <row r="713">
      <c r="W713" s="87"/>
    </row>
    <row r="714">
      <c r="W714" s="87"/>
    </row>
    <row r="715">
      <c r="W715" s="87"/>
    </row>
    <row r="716">
      <c r="W716" s="87"/>
    </row>
    <row r="717">
      <c r="W717" s="87"/>
    </row>
    <row r="718">
      <c r="W718" s="87"/>
    </row>
    <row r="719">
      <c r="W719" s="87"/>
    </row>
    <row r="720">
      <c r="W720" s="87"/>
    </row>
    <row r="721">
      <c r="W721" s="87"/>
    </row>
    <row r="722">
      <c r="W722" s="87"/>
    </row>
    <row r="723">
      <c r="W723" s="87"/>
    </row>
    <row r="724">
      <c r="W724" s="87"/>
    </row>
    <row r="725">
      <c r="W725" s="87"/>
    </row>
    <row r="726">
      <c r="W726" s="87"/>
    </row>
    <row r="727">
      <c r="W727" s="87"/>
    </row>
    <row r="728">
      <c r="W728" s="87"/>
    </row>
    <row r="729">
      <c r="W729" s="87"/>
    </row>
    <row r="730">
      <c r="W730" s="87"/>
    </row>
    <row r="731">
      <c r="W731" s="87"/>
    </row>
    <row r="732">
      <c r="W732" s="87"/>
    </row>
    <row r="733">
      <c r="W733" s="87"/>
    </row>
    <row r="734">
      <c r="W734" s="87"/>
    </row>
    <row r="735">
      <c r="W735" s="87"/>
    </row>
    <row r="736">
      <c r="W736" s="87"/>
    </row>
    <row r="737">
      <c r="W737" s="87"/>
    </row>
    <row r="738">
      <c r="W738" s="87"/>
    </row>
    <row r="739">
      <c r="W739" s="87"/>
    </row>
    <row r="740">
      <c r="W740" s="87"/>
    </row>
    <row r="741">
      <c r="W741" s="87"/>
    </row>
    <row r="742">
      <c r="W742" s="87"/>
    </row>
    <row r="743">
      <c r="W743" s="87"/>
    </row>
    <row r="744">
      <c r="W744" s="87"/>
    </row>
    <row r="745">
      <c r="W745" s="87"/>
    </row>
    <row r="746">
      <c r="W746" s="87"/>
    </row>
    <row r="747">
      <c r="W747" s="87"/>
    </row>
    <row r="748">
      <c r="W748" s="87"/>
    </row>
    <row r="749">
      <c r="W749" s="87"/>
    </row>
    <row r="750">
      <c r="W750" s="87"/>
    </row>
    <row r="751">
      <c r="W751" s="87"/>
    </row>
    <row r="752">
      <c r="W752" s="87"/>
    </row>
    <row r="753">
      <c r="W753" s="87"/>
    </row>
    <row r="754">
      <c r="W754" s="87"/>
    </row>
    <row r="755">
      <c r="W755" s="87"/>
    </row>
    <row r="756">
      <c r="W756" s="87"/>
    </row>
    <row r="757">
      <c r="W757" s="87"/>
    </row>
    <row r="758">
      <c r="W758" s="87"/>
    </row>
    <row r="759">
      <c r="W759" s="87"/>
    </row>
    <row r="760">
      <c r="W760" s="87"/>
    </row>
    <row r="761">
      <c r="W761" s="87"/>
    </row>
    <row r="762">
      <c r="W762" s="87"/>
    </row>
    <row r="763">
      <c r="W763" s="87"/>
    </row>
    <row r="764">
      <c r="W764" s="87"/>
    </row>
    <row r="765">
      <c r="W765" s="87"/>
    </row>
    <row r="766">
      <c r="W766" s="87"/>
    </row>
    <row r="767">
      <c r="W767" s="87"/>
    </row>
    <row r="768">
      <c r="W768" s="87"/>
    </row>
    <row r="769">
      <c r="W769" s="87"/>
    </row>
    <row r="770">
      <c r="W770" s="87"/>
    </row>
    <row r="771">
      <c r="W771" s="87"/>
    </row>
    <row r="772">
      <c r="W772" s="87"/>
    </row>
    <row r="773">
      <c r="W773" s="87"/>
    </row>
    <row r="774">
      <c r="W774" s="87"/>
    </row>
    <row r="775">
      <c r="W775" s="87"/>
    </row>
    <row r="776">
      <c r="W776" s="87"/>
    </row>
    <row r="777">
      <c r="W777" s="87"/>
    </row>
    <row r="778">
      <c r="W778" s="87"/>
    </row>
    <row r="779">
      <c r="W779" s="87"/>
    </row>
    <row r="780">
      <c r="W780" s="87"/>
    </row>
    <row r="781">
      <c r="W781" s="87"/>
    </row>
    <row r="782">
      <c r="W782" s="87"/>
    </row>
    <row r="783">
      <c r="W783" s="87"/>
    </row>
    <row r="784">
      <c r="W784" s="87"/>
    </row>
    <row r="785">
      <c r="W785" s="87"/>
    </row>
    <row r="786">
      <c r="W786" s="87"/>
    </row>
    <row r="787">
      <c r="W787" s="87"/>
    </row>
    <row r="788">
      <c r="W788" s="87"/>
    </row>
    <row r="789">
      <c r="W789" s="87"/>
    </row>
    <row r="790">
      <c r="W790" s="87"/>
    </row>
    <row r="791">
      <c r="W791" s="87"/>
    </row>
    <row r="792">
      <c r="W792" s="87"/>
    </row>
    <row r="793">
      <c r="W793" s="87"/>
    </row>
    <row r="794">
      <c r="W794" s="87"/>
    </row>
    <row r="795">
      <c r="W795" s="87"/>
    </row>
    <row r="796">
      <c r="W796" s="87"/>
    </row>
    <row r="797">
      <c r="W797" s="87"/>
    </row>
    <row r="798">
      <c r="W798" s="87"/>
    </row>
    <row r="799">
      <c r="W799" s="87"/>
    </row>
    <row r="800">
      <c r="W800" s="87"/>
    </row>
    <row r="801">
      <c r="W801" s="87"/>
    </row>
    <row r="802">
      <c r="W802" s="87"/>
    </row>
    <row r="803">
      <c r="W803" s="87"/>
    </row>
    <row r="804">
      <c r="W804" s="87"/>
    </row>
    <row r="805">
      <c r="W805" s="87"/>
    </row>
    <row r="806">
      <c r="W806" s="87"/>
    </row>
    <row r="807">
      <c r="W807" s="87"/>
    </row>
    <row r="808">
      <c r="W808" s="87"/>
    </row>
    <row r="809">
      <c r="W809" s="87"/>
    </row>
    <row r="810">
      <c r="W810" s="87"/>
    </row>
    <row r="811">
      <c r="W811" s="87"/>
    </row>
    <row r="812">
      <c r="W812" s="87"/>
    </row>
    <row r="813">
      <c r="W813" s="87"/>
    </row>
    <row r="814">
      <c r="W814" s="87"/>
    </row>
    <row r="815">
      <c r="W815" s="87"/>
    </row>
    <row r="816">
      <c r="W816" s="87"/>
    </row>
    <row r="817">
      <c r="W817" s="87"/>
    </row>
    <row r="818">
      <c r="W818" s="87"/>
    </row>
    <row r="819">
      <c r="W819" s="87"/>
    </row>
    <row r="820">
      <c r="W820" s="87"/>
    </row>
    <row r="821">
      <c r="W821" s="87"/>
    </row>
    <row r="822">
      <c r="W822" s="87"/>
    </row>
    <row r="823">
      <c r="W823" s="87"/>
    </row>
    <row r="824">
      <c r="W824" s="87"/>
    </row>
    <row r="825">
      <c r="W825" s="87"/>
    </row>
    <row r="826">
      <c r="W826" s="87"/>
    </row>
    <row r="827">
      <c r="W827" s="87"/>
    </row>
    <row r="828">
      <c r="W828" s="87"/>
    </row>
    <row r="829">
      <c r="W829" s="87"/>
    </row>
    <row r="830">
      <c r="W830" s="87"/>
    </row>
    <row r="831">
      <c r="W831" s="87"/>
    </row>
    <row r="832">
      <c r="W832" s="87"/>
    </row>
    <row r="833">
      <c r="W833" s="87"/>
    </row>
    <row r="834">
      <c r="W834" s="87"/>
    </row>
    <row r="835">
      <c r="W835" s="87"/>
    </row>
    <row r="836">
      <c r="W836" s="87"/>
    </row>
    <row r="837">
      <c r="W837" s="87"/>
    </row>
    <row r="838">
      <c r="W838" s="87"/>
    </row>
    <row r="839">
      <c r="W839" s="87"/>
    </row>
    <row r="840">
      <c r="W840" s="87"/>
    </row>
    <row r="841">
      <c r="W841" s="87"/>
    </row>
    <row r="842">
      <c r="W842" s="87"/>
    </row>
    <row r="843">
      <c r="W843" s="87"/>
    </row>
    <row r="844">
      <c r="W844" s="87"/>
    </row>
    <row r="845">
      <c r="W845" s="87"/>
    </row>
    <row r="846">
      <c r="W846" s="87"/>
    </row>
    <row r="847">
      <c r="W847" s="87"/>
    </row>
    <row r="848">
      <c r="W848" s="87"/>
    </row>
    <row r="849">
      <c r="W849" s="87"/>
    </row>
    <row r="850">
      <c r="W850" s="87"/>
    </row>
    <row r="851">
      <c r="W851" s="87"/>
    </row>
    <row r="852">
      <c r="W852" s="87"/>
    </row>
    <row r="853">
      <c r="W853" s="87"/>
    </row>
    <row r="854">
      <c r="W854" s="87"/>
    </row>
    <row r="855">
      <c r="W855" s="87"/>
    </row>
    <row r="856">
      <c r="W856" s="87"/>
    </row>
    <row r="857">
      <c r="W857" s="87"/>
    </row>
    <row r="858">
      <c r="W858" s="87"/>
    </row>
    <row r="859">
      <c r="W859" s="87"/>
    </row>
    <row r="860">
      <c r="W860" s="87"/>
    </row>
    <row r="861">
      <c r="W861" s="87"/>
    </row>
    <row r="862">
      <c r="W862" s="87"/>
    </row>
    <row r="863">
      <c r="W863" s="87"/>
    </row>
    <row r="864">
      <c r="W864" s="87"/>
    </row>
    <row r="865">
      <c r="W865" s="87"/>
    </row>
    <row r="866">
      <c r="W866" s="87"/>
    </row>
    <row r="867">
      <c r="W867" s="87"/>
    </row>
    <row r="868">
      <c r="W868" s="87"/>
    </row>
    <row r="869">
      <c r="W869" s="87"/>
    </row>
    <row r="870">
      <c r="W870" s="87"/>
    </row>
    <row r="871">
      <c r="W871" s="87"/>
    </row>
    <row r="872">
      <c r="W872" s="87"/>
    </row>
    <row r="873">
      <c r="W873" s="87"/>
    </row>
    <row r="874">
      <c r="W874" s="87"/>
    </row>
    <row r="875">
      <c r="W875" s="87"/>
    </row>
    <row r="876">
      <c r="W876" s="87"/>
    </row>
    <row r="877">
      <c r="W877" s="87"/>
    </row>
    <row r="878">
      <c r="W878" s="87"/>
    </row>
    <row r="879">
      <c r="W879" s="87"/>
    </row>
    <row r="880">
      <c r="W880" s="87"/>
    </row>
    <row r="881">
      <c r="W881" s="87"/>
    </row>
    <row r="882">
      <c r="W882" s="87"/>
    </row>
    <row r="883">
      <c r="W883" s="87"/>
    </row>
    <row r="884">
      <c r="W884" s="87"/>
    </row>
    <row r="885">
      <c r="W885" s="87"/>
    </row>
    <row r="886">
      <c r="W886" s="87"/>
    </row>
    <row r="887">
      <c r="W887" s="87"/>
    </row>
    <row r="888">
      <c r="W888" s="87"/>
    </row>
    <row r="889">
      <c r="W889" s="87"/>
    </row>
    <row r="890">
      <c r="W890" s="87"/>
    </row>
    <row r="891">
      <c r="W891" s="87"/>
    </row>
    <row r="892">
      <c r="W892" s="87"/>
    </row>
    <row r="893">
      <c r="W893" s="87"/>
    </row>
    <row r="894">
      <c r="W894" s="87"/>
    </row>
    <row r="895">
      <c r="W895" s="87"/>
    </row>
    <row r="896">
      <c r="W896" s="87"/>
    </row>
    <row r="897">
      <c r="W897" s="87"/>
    </row>
    <row r="898">
      <c r="W898" s="87"/>
    </row>
    <row r="899">
      <c r="W899" s="87"/>
    </row>
    <row r="900">
      <c r="W900" s="87"/>
    </row>
    <row r="901">
      <c r="W901" s="87"/>
    </row>
    <row r="902">
      <c r="W902" s="87"/>
    </row>
    <row r="903">
      <c r="W903" s="87"/>
    </row>
    <row r="904">
      <c r="W904" s="87"/>
    </row>
    <row r="905">
      <c r="W905" s="87"/>
    </row>
    <row r="906">
      <c r="W906" s="87"/>
    </row>
    <row r="907">
      <c r="W907" s="87"/>
    </row>
    <row r="908">
      <c r="W908" s="87"/>
    </row>
    <row r="909">
      <c r="W909" s="87"/>
    </row>
    <row r="910">
      <c r="W910" s="87"/>
    </row>
    <row r="911">
      <c r="W911" s="87"/>
    </row>
    <row r="912">
      <c r="W912" s="87"/>
    </row>
    <row r="913">
      <c r="W913" s="87"/>
    </row>
    <row r="914">
      <c r="W914" s="87"/>
    </row>
    <row r="915">
      <c r="W915" s="87"/>
    </row>
    <row r="916">
      <c r="W916" s="87"/>
    </row>
    <row r="917">
      <c r="W917" s="87"/>
    </row>
    <row r="918">
      <c r="W918" s="87"/>
    </row>
    <row r="919">
      <c r="W919" s="87"/>
    </row>
    <row r="920">
      <c r="W920" s="87"/>
    </row>
    <row r="921">
      <c r="W921" s="87"/>
    </row>
    <row r="922">
      <c r="W922" s="87"/>
    </row>
    <row r="923">
      <c r="W923" s="87"/>
    </row>
    <row r="924">
      <c r="W924" s="87"/>
    </row>
    <row r="925">
      <c r="W925" s="87"/>
    </row>
    <row r="926">
      <c r="W926" s="87"/>
    </row>
    <row r="927">
      <c r="W927" s="87"/>
    </row>
    <row r="928">
      <c r="W928" s="87"/>
    </row>
    <row r="929">
      <c r="W929" s="87"/>
    </row>
    <row r="930">
      <c r="W930" s="87"/>
    </row>
    <row r="931">
      <c r="W931" s="87"/>
    </row>
    <row r="932">
      <c r="W932" s="87"/>
    </row>
    <row r="933">
      <c r="W933" s="87"/>
    </row>
    <row r="934">
      <c r="W934" s="87"/>
    </row>
    <row r="935">
      <c r="W935" s="87"/>
    </row>
    <row r="936">
      <c r="W936" s="87"/>
    </row>
    <row r="937">
      <c r="W937" s="87"/>
    </row>
    <row r="938">
      <c r="W938" s="87"/>
    </row>
    <row r="939">
      <c r="W939" s="87"/>
    </row>
    <row r="940">
      <c r="W940" s="87"/>
    </row>
    <row r="941">
      <c r="W941" s="87"/>
    </row>
    <row r="942">
      <c r="W942" s="87"/>
    </row>
    <row r="943">
      <c r="W943" s="87"/>
    </row>
    <row r="944">
      <c r="W944" s="87"/>
    </row>
    <row r="945">
      <c r="W945" s="87"/>
    </row>
    <row r="946">
      <c r="W946" s="87"/>
    </row>
    <row r="947">
      <c r="W947" s="87"/>
    </row>
    <row r="948">
      <c r="W948" s="87"/>
    </row>
    <row r="949">
      <c r="W949" s="87"/>
    </row>
    <row r="950">
      <c r="W950" s="87"/>
    </row>
    <row r="951">
      <c r="W951" s="87"/>
    </row>
    <row r="952">
      <c r="W952" s="87"/>
    </row>
    <row r="953">
      <c r="W953" s="87"/>
    </row>
    <row r="954">
      <c r="W954" s="87"/>
    </row>
    <row r="955">
      <c r="W955" s="87"/>
    </row>
    <row r="956">
      <c r="W956" s="87"/>
    </row>
    <row r="957">
      <c r="W957" s="87"/>
    </row>
    <row r="958">
      <c r="W958" s="87"/>
    </row>
    <row r="959">
      <c r="W959" s="87"/>
    </row>
    <row r="960">
      <c r="W960" s="87"/>
    </row>
    <row r="961">
      <c r="W961" s="87"/>
    </row>
    <row r="962">
      <c r="W962" s="87"/>
    </row>
    <row r="963">
      <c r="W963" s="87"/>
    </row>
    <row r="964">
      <c r="W964" s="87"/>
    </row>
    <row r="965">
      <c r="W965" s="87"/>
    </row>
    <row r="966">
      <c r="W966" s="87"/>
    </row>
    <row r="967">
      <c r="W967" s="87"/>
    </row>
    <row r="968">
      <c r="W968" s="87"/>
    </row>
    <row r="969">
      <c r="W969" s="87"/>
    </row>
    <row r="970">
      <c r="W970" s="87"/>
    </row>
    <row r="971">
      <c r="W971" s="87"/>
    </row>
    <row r="972">
      <c r="W972" s="87"/>
    </row>
    <row r="973">
      <c r="W973" s="87"/>
    </row>
    <row r="974">
      <c r="W974" s="87"/>
    </row>
    <row r="975">
      <c r="W975" s="87"/>
    </row>
    <row r="976">
      <c r="W976" s="87"/>
    </row>
    <row r="977">
      <c r="W977" s="87"/>
    </row>
    <row r="978">
      <c r="W978" s="87"/>
    </row>
    <row r="979">
      <c r="W979" s="87"/>
    </row>
    <row r="980">
      <c r="W980" s="87"/>
    </row>
    <row r="981">
      <c r="W981" s="87"/>
    </row>
    <row r="982">
      <c r="W982" s="87"/>
    </row>
    <row r="983">
      <c r="W983" s="87"/>
    </row>
    <row r="984">
      <c r="W984" s="87"/>
    </row>
    <row r="985">
      <c r="W985" s="87"/>
    </row>
    <row r="986">
      <c r="W986" s="87"/>
    </row>
    <row r="987">
      <c r="W987" s="87"/>
    </row>
    <row r="988">
      <c r="W988" s="87"/>
    </row>
    <row r="989">
      <c r="W989" s="87"/>
    </row>
    <row r="990">
      <c r="W990" s="87"/>
    </row>
    <row r="991">
      <c r="W991" s="87"/>
    </row>
    <row r="992">
      <c r="W992" s="87"/>
    </row>
  </sheetData>
  <dataValidations>
    <dataValidation type="list" allowBlank="1" sqref="C2:C8">
      <formula1>"Sediments,Water,Marine Life,Surface,Mixed"</formula1>
    </dataValidation>
    <dataValidation type="list" allowBlank="1" sqref="B2:B8">
      <formula1>"Micro,Macro,Other"</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7" max="7" width="21.75"/>
  </cols>
  <sheetData>
    <row r="1">
      <c r="A1" s="63" t="s">
        <v>13</v>
      </c>
      <c r="B1" s="63" t="s">
        <v>4</v>
      </c>
      <c r="C1" s="64" t="s">
        <v>105</v>
      </c>
      <c r="D1" s="64" t="s">
        <v>688</v>
      </c>
      <c r="E1" s="64" t="s">
        <v>789</v>
      </c>
      <c r="F1" s="64" t="s">
        <v>790</v>
      </c>
      <c r="G1" s="64" t="s">
        <v>791</v>
      </c>
      <c r="H1" s="64"/>
      <c r="I1" s="64"/>
      <c r="J1" s="64"/>
      <c r="K1" s="64"/>
      <c r="L1" s="64"/>
      <c r="M1" s="64"/>
      <c r="N1" s="64"/>
      <c r="O1" s="64"/>
    </row>
    <row r="2">
      <c r="A2" s="1" t="s">
        <v>75</v>
      </c>
      <c r="B2" s="88" t="s">
        <v>830</v>
      </c>
      <c r="C2" s="1" t="s">
        <v>114</v>
      </c>
      <c r="D2" s="1" t="s">
        <v>893</v>
      </c>
      <c r="E2" s="1" t="s">
        <v>80</v>
      </c>
      <c r="F2" s="29">
        <f>SUM(H3:Q3)</f>
        <v>1464</v>
      </c>
      <c r="G2" s="1" t="s">
        <v>831</v>
      </c>
      <c r="H2" s="64" t="s">
        <v>530</v>
      </c>
      <c r="I2" s="64" t="s">
        <v>531</v>
      </c>
      <c r="J2" s="64" t="s">
        <v>532</v>
      </c>
      <c r="K2" s="64" t="s">
        <v>533</v>
      </c>
      <c r="L2" s="64" t="s">
        <v>534</v>
      </c>
      <c r="M2" s="64" t="s">
        <v>535</v>
      </c>
      <c r="N2" s="64" t="s">
        <v>536</v>
      </c>
      <c r="O2" s="64" t="s">
        <v>299</v>
      </c>
      <c r="P2" s="64" t="s">
        <v>301</v>
      </c>
      <c r="Q2" s="64" t="s">
        <v>537</v>
      </c>
    </row>
    <row r="3">
      <c r="B3" s="29"/>
      <c r="C3" s="29"/>
      <c r="H3" s="1">
        <v>263.0</v>
      </c>
      <c r="I3" s="29">
        <v>318.0</v>
      </c>
      <c r="J3" s="29">
        <v>198.0</v>
      </c>
      <c r="K3" s="29">
        <v>117.0</v>
      </c>
      <c r="L3" s="29">
        <v>100.0</v>
      </c>
      <c r="M3" s="29">
        <v>59.0</v>
      </c>
      <c r="N3" s="29">
        <v>61.0</v>
      </c>
      <c r="O3" s="29">
        <v>50.0</v>
      </c>
      <c r="P3" s="29">
        <v>29.0</v>
      </c>
      <c r="Q3" s="29">
        <v>269.0</v>
      </c>
    </row>
    <row r="4">
      <c r="B4" s="29"/>
      <c r="C4" s="29"/>
    </row>
    <row r="7">
      <c r="H7" s="64" t="s">
        <v>299</v>
      </c>
      <c r="I7" s="64"/>
      <c r="K7" s="64" t="s">
        <v>536</v>
      </c>
      <c r="P7" s="64" t="s">
        <v>533</v>
      </c>
      <c r="Q7" s="64" t="s">
        <v>301</v>
      </c>
      <c r="R7" s="64" t="s">
        <v>530</v>
      </c>
      <c r="S7" s="64" t="s">
        <v>535</v>
      </c>
      <c r="V7" s="64" t="s">
        <v>534</v>
      </c>
      <c r="X7" s="64" t="s">
        <v>531</v>
      </c>
      <c r="AC7" s="64" t="s">
        <v>532</v>
      </c>
      <c r="AK7" s="64" t="s">
        <v>537</v>
      </c>
    </row>
    <row r="8">
      <c r="H8" s="29">
        <v>50.0</v>
      </c>
      <c r="K8" s="29">
        <v>61.0</v>
      </c>
      <c r="P8" s="29">
        <v>117.0</v>
      </c>
      <c r="Q8" s="29">
        <v>29.0</v>
      </c>
      <c r="R8" s="1">
        <v>263.0</v>
      </c>
      <c r="S8" s="29">
        <v>59.0</v>
      </c>
      <c r="V8" s="29">
        <v>100.0</v>
      </c>
      <c r="X8" s="29">
        <v>318.0</v>
      </c>
      <c r="AC8" s="29">
        <v>198.0</v>
      </c>
      <c r="AK8" s="29">
        <v>269.0</v>
      </c>
    </row>
    <row r="10">
      <c r="H10" s="59" t="s">
        <v>760</v>
      </c>
      <c r="I10" s="59" t="s">
        <v>761</v>
      </c>
      <c r="J10" s="59" t="s">
        <v>762</v>
      </c>
      <c r="K10" s="59" t="s">
        <v>763</v>
      </c>
      <c r="L10" s="59" t="s">
        <v>764</v>
      </c>
      <c r="M10" s="59" t="s">
        <v>765</v>
      </c>
      <c r="N10" s="59" t="s">
        <v>766</v>
      </c>
      <c r="O10" s="59" t="s">
        <v>767</v>
      </c>
      <c r="P10" s="59" t="s">
        <v>768</v>
      </c>
      <c r="Q10" s="59" t="s">
        <v>769</v>
      </c>
      <c r="R10" s="59" t="s">
        <v>770</v>
      </c>
      <c r="S10" s="59" t="s">
        <v>771</v>
      </c>
      <c r="T10" s="59" t="s">
        <v>772</v>
      </c>
      <c r="U10" s="59" t="s">
        <v>773</v>
      </c>
      <c r="V10" s="59" t="s">
        <v>774</v>
      </c>
      <c r="W10" s="59" t="s">
        <v>775</v>
      </c>
      <c r="X10" s="59" t="s">
        <v>776</v>
      </c>
      <c r="Y10" s="59" t="s">
        <v>777</v>
      </c>
      <c r="Z10" s="59" t="s">
        <v>778</v>
      </c>
      <c r="AA10" s="59" t="s">
        <v>779</v>
      </c>
      <c r="AB10" s="59" t="s">
        <v>780</v>
      </c>
      <c r="AC10" s="59" t="s">
        <v>781</v>
      </c>
      <c r="AD10" s="59" t="s">
        <v>782</v>
      </c>
      <c r="AE10" s="26" t="s">
        <v>783</v>
      </c>
      <c r="AF10" s="26" t="s">
        <v>784</v>
      </c>
      <c r="AG10" s="59" t="s">
        <v>785</v>
      </c>
      <c r="AH10" s="26" t="s">
        <v>786</v>
      </c>
      <c r="AI10" s="60" t="s">
        <v>787</v>
      </c>
      <c r="AJ10" s="60" t="s">
        <v>788</v>
      </c>
      <c r="AK10" s="60"/>
    </row>
    <row r="11">
      <c r="A11" s="1" t="s">
        <v>113</v>
      </c>
      <c r="B11" s="88" t="s">
        <v>830</v>
      </c>
      <c r="C11" s="1" t="s">
        <v>114</v>
      </c>
      <c r="D11" s="89" t="s">
        <v>116</v>
      </c>
      <c r="E11" s="1" t="s">
        <v>80</v>
      </c>
      <c r="F11" s="90">
        <f t="shared" ref="F11:F40" si="1">SUM(H11:AJ11)</f>
        <v>1187</v>
      </c>
      <c r="G11" s="1" t="s">
        <v>894</v>
      </c>
      <c r="H11" s="11">
        <v>5.0</v>
      </c>
      <c r="I11" s="11">
        <v>2.0</v>
      </c>
      <c r="J11" s="11">
        <v>0.0</v>
      </c>
      <c r="K11" s="11">
        <v>4.0</v>
      </c>
      <c r="L11" s="11">
        <v>0.0</v>
      </c>
      <c r="M11" s="11">
        <v>0.0</v>
      </c>
      <c r="N11" s="11">
        <v>6.0</v>
      </c>
      <c r="O11" s="11">
        <v>7.0</v>
      </c>
      <c r="P11" s="11">
        <v>0.0</v>
      </c>
      <c r="Q11" s="11">
        <v>13.0</v>
      </c>
      <c r="R11" s="11">
        <v>30.0</v>
      </c>
      <c r="S11" s="11">
        <v>17.0</v>
      </c>
      <c r="T11" s="11">
        <v>6.0</v>
      </c>
      <c r="U11" s="11">
        <v>5.0</v>
      </c>
      <c r="V11" s="11">
        <v>82.0</v>
      </c>
      <c r="W11" s="11">
        <v>3.0</v>
      </c>
      <c r="X11" s="11">
        <v>160.0</v>
      </c>
      <c r="Y11" s="11">
        <v>12.0</v>
      </c>
      <c r="Z11" s="11">
        <v>0.0</v>
      </c>
      <c r="AA11" s="11">
        <v>1.0</v>
      </c>
      <c r="AB11" s="11">
        <v>13.0</v>
      </c>
      <c r="AC11" s="11">
        <v>56.0</v>
      </c>
      <c r="AD11" s="11">
        <v>690.0</v>
      </c>
      <c r="AE11" s="11">
        <v>75.0</v>
      </c>
      <c r="AF11" s="11">
        <v>0.0</v>
      </c>
      <c r="AG11" s="11">
        <v>0.0</v>
      </c>
      <c r="AH11" s="11">
        <v>0.0</v>
      </c>
      <c r="AI11" s="11">
        <v>0.0</v>
      </c>
      <c r="AJ11" s="11">
        <v>0.0</v>
      </c>
      <c r="AK11" s="11"/>
    </row>
    <row r="12">
      <c r="A12" s="1" t="s">
        <v>113</v>
      </c>
      <c r="B12" s="88" t="s">
        <v>830</v>
      </c>
      <c r="C12" s="1" t="s">
        <v>114</v>
      </c>
      <c r="D12" s="89" t="s">
        <v>119</v>
      </c>
      <c r="E12" s="1" t="s">
        <v>80</v>
      </c>
      <c r="F12" s="90">
        <f t="shared" si="1"/>
        <v>233</v>
      </c>
      <c r="G12" s="1" t="s">
        <v>894</v>
      </c>
      <c r="H12" s="11">
        <v>35.0</v>
      </c>
      <c r="I12" s="11">
        <v>8.0</v>
      </c>
      <c r="J12" s="11">
        <v>0.0</v>
      </c>
      <c r="K12" s="11">
        <v>28.0</v>
      </c>
      <c r="L12" s="11">
        <v>0.0</v>
      </c>
      <c r="M12" s="11">
        <v>0.0</v>
      </c>
      <c r="N12" s="11">
        <v>2.0</v>
      </c>
      <c r="O12" s="11">
        <v>12.0</v>
      </c>
      <c r="P12" s="11">
        <v>6.0</v>
      </c>
      <c r="Q12" s="11">
        <v>2.0</v>
      </c>
      <c r="R12" s="11">
        <v>21.0</v>
      </c>
      <c r="S12" s="11">
        <v>1.0</v>
      </c>
      <c r="T12" s="11">
        <v>11.0</v>
      </c>
      <c r="U12" s="11">
        <v>4.0</v>
      </c>
      <c r="V12" s="11">
        <v>9.0</v>
      </c>
      <c r="W12" s="11">
        <v>5.0</v>
      </c>
      <c r="X12" s="11">
        <v>3.0</v>
      </c>
      <c r="Y12" s="11">
        <v>0.0</v>
      </c>
      <c r="Z12" s="11">
        <v>1.0</v>
      </c>
      <c r="AA12" s="11">
        <v>4.0</v>
      </c>
      <c r="AB12" s="11">
        <v>36.0</v>
      </c>
      <c r="AC12" s="11">
        <v>23.0</v>
      </c>
      <c r="AD12" s="11">
        <v>14.0</v>
      </c>
      <c r="AE12" s="11">
        <v>8.0</v>
      </c>
      <c r="AF12" s="11">
        <v>0.0</v>
      </c>
      <c r="AG12" s="11">
        <v>0.0</v>
      </c>
      <c r="AH12" s="11">
        <v>0.0</v>
      </c>
      <c r="AI12" s="11">
        <v>0.0</v>
      </c>
      <c r="AJ12" s="11">
        <v>0.0</v>
      </c>
      <c r="AK12" s="11"/>
    </row>
    <row r="13">
      <c r="A13" s="1" t="s">
        <v>113</v>
      </c>
      <c r="B13" s="88" t="s">
        <v>830</v>
      </c>
      <c r="C13" s="1" t="s">
        <v>114</v>
      </c>
      <c r="D13" s="89" t="s">
        <v>895</v>
      </c>
      <c r="E13" s="1" t="s">
        <v>80</v>
      </c>
      <c r="F13" s="90">
        <f t="shared" si="1"/>
        <v>110</v>
      </c>
      <c r="G13" s="1" t="s">
        <v>894</v>
      </c>
      <c r="H13" s="11">
        <v>5.0</v>
      </c>
      <c r="I13" s="11">
        <v>0.0</v>
      </c>
      <c r="J13" s="11">
        <v>0.0</v>
      </c>
      <c r="K13" s="11">
        <v>3.0</v>
      </c>
      <c r="L13" s="11">
        <v>0.0</v>
      </c>
      <c r="M13" s="11">
        <v>0.0</v>
      </c>
      <c r="N13" s="11">
        <v>0.0</v>
      </c>
      <c r="O13" s="11">
        <v>1.0</v>
      </c>
      <c r="P13" s="11">
        <v>0.0</v>
      </c>
      <c r="Q13" s="11">
        <v>6.0</v>
      </c>
      <c r="R13" s="11">
        <v>40.0</v>
      </c>
      <c r="S13" s="11">
        <v>4.0</v>
      </c>
      <c r="T13" s="11">
        <v>0.0</v>
      </c>
      <c r="U13" s="11">
        <v>1.0</v>
      </c>
      <c r="V13" s="11">
        <v>27.0</v>
      </c>
      <c r="W13" s="11">
        <v>2.0</v>
      </c>
      <c r="X13" s="11">
        <v>8.0</v>
      </c>
      <c r="Y13" s="11">
        <v>2.0</v>
      </c>
      <c r="Z13" s="11">
        <v>0.0</v>
      </c>
      <c r="AA13" s="11">
        <v>0.0</v>
      </c>
      <c r="AB13" s="11">
        <v>2.0</v>
      </c>
      <c r="AC13" s="11">
        <v>6.0</v>
      </c>
      <c r="AD13" s="11">
        <v>0.0</v>
      </c>
      <c r="AE13" s="11">
        <v>3.0</v>
      </c>
      <c r="AF13" s="11">
        <v>0.0</v>
      </c>
      <c r="AG13" s="11">
        <v>0.0</v>
      </c>
      <c r="AH13" s="11">
        <v>0.0</v>
      </c>
      <c r="AI13" s="11">
        <v>0.0</v>
      </c>
      <c r="AJ13" s="11">
        <v>0.0</v>
      </c>
      <c r="AK13" s="11"/>
    </row>
    <row r="14">
      <c r="A14" s="1" t="s">
        <v>113</v>
      </c>
      <c r="B14" s="88" t="s">
        <v>830</v>
      </c>
      <c r="C14" s="1" t="s">
        <v>114</v>
      </c>
      <c r="D14" s="89" t="s">
        <v>122</v>
      </c>
      <c r="E14" s="1" t="s">
        <v>80</v>
      </c>
      <c r="F14" s="90">
        <f t="shared" si="1"/>
        <v>352</v>
      </c>
      <c r="G14" s="1" t="s">
        <v>894</v>
      </c>
      <c r="H14" s="11">
        <v>7.0</v>
      </c>
      <c r="I14" s="11">
        <v>6.0</v>
      </c>
      <c r="J14" s="11">
        <v>0.0</v>
      </c>
      <c r="K14" s="11">
        <v>12.0</v>
      </c>
      <c r="L14" s="11">
        <v>0.0</v>
      </c>
      <c r="M14" s="11">
        <v>0.0</v>
      </c>
      <c r="N14" s="11">
        <v>1.0</v>
      </c>
      <c r="O14" s="11">
        <v>6.0</v>
      </c>
      <c r="P14" s="11">
        <v>1.0</v>
      </c>
      <c r="Q14" s="11">
        <v>0.0</v>
      </c>
      <c r="R14" s="11">
        <v>85.0</v>
      </c>
      <c r="S14" s="11">
        <v>1.0</v>
      </c>
      <c r="T14" s="11">
        <v>4.0</v>
      </c>
      <c r="U14" s="11">
        <v>1.0</v>
      </c>
      <c r="V14" s="11">
        <v>14.0</v>
      </c>
      <c r="W14" s="11">
        <v>0.0</v>
      </c>
      <c r="X14" s="11">
        <v>39.0</v>
      </c>
      <c r="Y14" s="11">
        <v>0.0</v>
      </c>
      <c r="Z14" s="11">
        <v>12.0</v>
      </c>
      <c r="AA14" s="11">
        <v>33.0</v>
      </c>
      <c r="AB14" s="11">
        <v>15.0</v>
      </c>
      <c r="AC14" s="11">
        <v>58.0</v>
      </c>
      <c r="AD14" s="11">
        <v>29.0</v>
      </c>
      <c r="AE14" s="11">
        <v>20.0</v>
      </c>
      <c r="AF14" s="11">
        <v>0.0</v>
      </c>
      <c r="AG14" s="11">
        <v>0.0</v>
      </c>
      <c r="AH14" s="11">
        <v>8.0</v>
      </c>
      <c r="AI14" s="11">
        <v>0.0</v>
      </c>
      <c r="AJ14" s="11">
        <v>0.0</v>
      </c>
      <c r="AK14" s="11"/>
    </row>
    <row r="15">
      <c r="A15" s="1" t="s">
        <v>113</v>
      </c>
      <c r="B15" s="88" t="s">
        <v>830</v>
      </c>
      <c r="C15" s="1" t="s">
        <v>114</v>
      </c>
      <c r="D15" s="89" t="s">
        <v>123</v>
      </c>
      <c r="E15" s="1" t="s">
        <v>80</v>
      </c>
      <c r="F15" s="90">
        <f t="shared" si="1"/>
        <v>687</v>
      </c>
      <c r="G15" s="1" t="s">
        <v>894</v>
      </c>
      <c r="H15" s="11">
        <v>30.0</v>
      </c>
      <c r="I15" s="11">
        <v>11.0</v>
      </c>
      <c r="J15" s="11">
        <v>0.0</v>
      </c>
      <c r="K15" s="11">
        <v>57.0</v>
      </c>
      <c r="L15" s="11">
        <v>0.0</v>
      </c>
      <c r="M15" s="11">
        <v>2.0</v>
      </c>
      <c r="N15" s="11">
        <v>10.0</v>
      </c>
      <c r="O15" s="11">
        <v>18.0</v>
      </c>
      <c r="P15" s="11">
        <v>0.0</v>
      </c>
      <c r="Q15" s="11">
        <v>2.0</v>
      </c>
      <c r="R15" s="11">
        <v>101.0</v>
      </c>
      <c r="S15" s="11">
        <v>0.0</v>
      </c>
      <c r="T15" s="11">
        <v>1.0</v>
      </c>
      <c r="U15" s="11">
        <v>38.0</v>
      </c>
      <c r="V15" s="11">
        <v>206.0</v>
      </c>
      <c r="W15" s="11">
        <v>0.0</v>
      </c>
      <c r="X15" s="11">
        <v>15.0</v>
      </c>
      <c r="Y15" s="11">
        <v>10.0</v>
      </c>
      <c r="Z15" s="11">
        <v>0.0</v>
      </c>
      <c r="AA15" s="11">
        <v>12.0</v>
      </c>
      <c r="AB15" s="11">
        <v>48.0</v>
      </c>
      <c r="AC15" s="11">
        <v>57.0</v>
      </c>
      <c r="AD15" s="11">
        <v>58.0</v>
      </c>
      <c r="AE15" s="11">
        <v>2.0</v>
      </c>
      <c r="AF15" s="11">
        <v>0.0</v>
      </c>
      <c r="AG15" s="11">
        <v>2.0</v>
      </c>
      <c r="AH15" s="11">
        <v>7.0</v>
      </c>
      <c r="AI15" s="11">
        <v>0.0</v>
      </c>
      <c r="AJ15" s="11">
        <v>0.0</v>
      </c>
      <c r="AK15" s="11"/>
    </row>
    <row r="16">
      <c r="A16" s="1" t="s">
        <v>113</v>
      </c>
      <c r="B16" s="88" t="s">
        <v>830</v>
      </c>
      <c r="C16" s="1" t="s">
        <v>114</v>
      </c>
      <c r="D16" s="89" t="s">
        <v>124</v>
      </c>
      <c r="E16" s="1" t="s">
        <v>80</v>
      </c>
      <c r="F16" s="90">
        <f t="shared" si="1"/>
        <v>727</v>
      </c>
      <c r="G16" s="1" t="s">
        <v>894</v>
      </c>
      <c r="H16" s="11">
        <v>55.0</v>
      </c>
      <c r="I16" s="11">
        <v>31.0</v>
      </c>
      <c r="J16" s="11">
        <v>1.0</v>
      </c>
      <c r="K16" s="11">
        <v>8.0</v>
      </c>
      <c r="L16" s="11">
        <v>2.0</v>
      </c>
      <c r="M16" s="11">
        <v>2.0</v>
      </c>
      <c r="N16" s="11">
        <v>4.0</v>
      </c>
      <c r="O16" s="11">
        <v>15.0</v>
      </c>
      <c r="P16" s="11">
        <v>4.0</v>
      </c>
      <c r="Q16" s="11">
        <v>47.0</v>
      </c>
      <c r="R16" s="11">
        <v>236.0</v>
      </c>
      <c r="S16" s="11">
        <v>5.0</v>
      </c>
      <c r="T16" s="11">
        <v>2.0</v>
      </c>
      <c r="U16" s="11">
        <v>8.0</v>
      </c>
      <c r="V16" s="11">
        <v>34.0</v>
      </c>
      <c r="W16" s="11">
        <v>1.0</v>
      </c>
      <c r="X16" s="11">
        <v>10.0</v>
      </c>
      <c r="Y16" s="11">
        <v>4.0</v>
      </c>
      <c r="Z16" s="11">
        <v>0.0</v>
      </c>
      <c r="AA16" s="11">
        <v>1.0</v>
      </c>
      <c r="AB16" s="11">
        <v>24.0</v>
      </c>
      <c r="AC16" s="11">
        <v>133.0</v>
      </c>
      <c r="AD16" s="11">
        <v>94.0</v>
      </c>
      <c r="AE16" s="11">
        <v>0.0</v>
      </c>
      <c r="AF16" s="11">
        <v>0.0</v>
      </c>
      <c r="AG16" s="11">
        <v>1.0</v>
      </c>
      <c r="AH16" s="11">
        <v>5.0</v>
      </c>
      <c r="AI16" s="11">
        <v>0.0</v>
      </c>
      <c r="AJ16" s="11">
        <v>0.0</v>
      </c>
      <c r="AK16" s="11"/>
    </row>
    <row r="17">
      <c r="A17" s="1" t="s">
        <v>113</v>
      </c>
      <c r="B17" s="88" t="s">
        <v>830</v>
      </c>
      <c r="C17" s="1" t="s">
        <v>114</v>
      </c>
      <c r="D17" s="89" t="s">
        <v>125</v>
      </c>
      <c r="E17" s="1" t="s">
        <v>80</v>
      </c>
      <c r="F17" s="90">
        <f t="shared" si="1"/>
        <v>114</v>
      </c>
      <c r="G17" s="1" t="s">
        <v>894</v>
      </c>
      <c r="H17" s="11">
        <v>6.0</v>
      </c>
      <c r="I17" s="11">
        <v>2.0</v>
      </c>
      <c r="J17" s="11">
        <v>0.0</v>
      </c>
      <c r="K17" s="11">
        <v>10.0</v>
      </c>
      <c r="L17" s="11">
        <v>0.0</v>
      </c>
      <c r="M17" s="11">
        <v>1.0</v>
      </c>
      <c r="N17" s="11">
        <v>3.0</v>
      </c>
      <c r="O17" s="11">
        <v>0.0</v>
      </c>
      <c r="P17" s="11">
        <v>0.0</v>
      </c>
      <c r="Q17" s="11">
        <v>0.0</v>
      </c>
      <c r="R17" s="11">
        <v>32.0</v>
      </c>
      <c r="S17" s="11">
        <v>0.0</v>
      </c>
      <c r="T17" s="11">
        <v>2.0</v>
      </c>
      <c r="U17" s="11">
        <v>0.0</v>
      </c>
      <c r="V17" s="11">
        <v>23.0</v>
      </c>
      <c r="W17" s="11">
        <v>0.0</v>
      </c>
      <c r="X17" s="11">
        <v>2.0</v>
      </c>
      <c r="Y17" s="11">
        <v>1.0</v>
      </c>
      <c r="Z17" s="11">
        <v>0.0</v>
      </c>
      <c r="AA17" s="11">
        <v>1.0</v>
      </c>
      <c r="AB17" s="11">
        <v>3.0</v>
      </c>
      <c r="AC17" s="11">
        <v>23.0</v>
      </c>
      <c r="AD17" s="11">
        <v>5.0</v>
      </c>
      <c r="AE17" s="11">
        <v>0.0</v>
      </c>
      <c r="AF17" s="11">
        <v>0.0</v>
      </c>
      <c r="AG17" s="11">
        <v>0.0</v>
      </c>
      <c r="AH17" s="11">
        <v>0.0</v>
      </c>
      <c r="AI17" s="11">
        <v>0.0</v>
      </c>
      <c r="AJ17" s="11">
        <v>0.0</v>
      </c>
      <c r="AK17" s="11"/>
    </row>
    <row r="18">
      <c r="A18" s="1" t="s">
        <v>113</v>
      </c>
      <c r="B18" s="88" t="s">
        <v>830</v>
      </c>
      <c r="C18" s="1" t="s">
        <v>114</v>
      </c>
      <c r="D18" s="89" t="s">
        <v>127</v>
      </c>
      <c r="E18" s="1" t="s">
        <v>80</v>
      </c>
      <c r="F18" s="90">
        <f t="shared" si="1"/>
        <v>54</v>
      </c>
      <c r="G18" s="1" t="s">
        <v>894</v>
      </c>
      <c r="H18" s="11">
        <v>2.0</v>
      </c>
      <c r="I18" s="11">
        <v>0.0</v>
      </c>
      <c r="J18" s="11">
        <v>0.0</v>
      </c>
      <c r="K18" s="11">
        <v>1.0</v>
      </c>
      <c r="L18" s="11">
        <v>0.0</v>
      </c>
      <c r="M18" s="11">
        <v>0.0</v>
      </c>
      <c r="N18" s="11">
        <v>1.0</v>
      </c>
      <c r="O18" s="11">
        <v>0.0</v>
      </c>
      <c r="P18" s="11">
        <v>0.0</v>
      </c>
      <c r="Q18" s="11">
        <v>0.0</v>
      </c>
      <c r="R18" s="11">
        <v>10.0</v>
      </c>
      <c r="S18" s="11">
        <v>0.0</v>
      </c>
      <c r="T18" s="11">
        <v>0.0</v>
      </c>
      <c r="U18" s="11">
        <v>0.0</v>
      </c>
      <c r="V18" s="11">
        <v>9.0</v>
      </c>
      <c r="W18" s="11">
        <v>0.0</v>
      </c>
      <c r="X18" s="11">
        <v>3.0</v>
      </c>
      <c r="Y18" s="11">
        <v>5.0</v>
      </c>
      <c r="Z18" s="11">
        <v>0.0</v>
      </c>
      <c r="AA18" s="11">
        <v>0.0</v>
      </c>
      <c r="AB18" s="11">
        <v>0.0</v>
      </c>
      <c r="AC18" s="11">
        <v>14.0</v>
      </c>
      <c r="AD18" s="11">
        <v>5.0</v>
      </c>
      <c r="AE18" s="11">
        <v>2.0</v>
      </c>
      <c r="AF18" s="11">
        <v>0.0</v>
      </c>
      <c r="AG18" s="11">
        <v>0.0</v>
      </c>
      <c r="AH18" s="11">
        <v>2.0</v>
      </c>
      <c r="AI18" s="11">
        <v>0.0</v>
      </c>
      <c r="AJ18" s="11">
        <v>0.0</v>
      </c>
      <c r="AK18" s="11"/>
    </row>
    <row r="19">
      <c r="A19" s="1" t="s">
        <v>113</v>
      </c>
      <c r="B19" s="88" t="s">
        <v>830</v>
      </c>
      <c r="C19" s="1" t="s">
        <v>114</v>
      </c>
      <c r="D19" s="89" t="s">
        <v>128</v>
      </c>
      <c r="E19" s="1" t="s">
        <v>80</v>
      </c>
      <c r="F19" s="90">
        <f t="shared" si="1"/>
        <v>83</v>
      </c>
      <c r="G19" s="1" t="s">
        <v>894</v>
      </c>
      <c r="H19" s="11">
        <v>3.0</v>
      </c>
      <c r="I19" s="11">
        <v>1.0</v>
      </c>
      <c r="J19" s="11">
        <v>0.0</v>
      </c>
      <c r="K19" s="11">
        <v>2.0</v>
      </c>
      <c r="L19" s="11">
        <v>0.0</v>
      </c>
      <c r="M19" s="11">
        <v>0.0</v>
      </c>
      <c r="N19" s="11">
        <v>0.0</v>
      </c>
      <c r="O19" s="11">
        <v>1.0</v>
      </c>
      <c r="P19" s="11">
        <v>0.0</v>
      </c>
      <c r="Q19" s="11">
        <v>0.0</v>
      </c>
      <c r="R19" s="11">
        <v>12.0</v>
      </c>
      <c r="S19" s="11">
        <v>0.0</v>
      </c>
      <c r="T19" s="11">
        <v>1.0</v>
      </c>
      <c r="U19" s="11">
        <v>1.0</v>
      </c>
      <c r="V19" s="11">
        <v>10.0</v>
      </c>
      <c r="W19" s="11">
        <v>0.0</v>
      </c>
      <c r="X19" s="11">
        <v>21.0</v>
      </c>
      <c r="Y19" s="11">
        <v>0.0</v>
      </c>
      <c r="Z19" s="11">
        <v>0.0</v>
      </c>
      <c r="AA19" s="11">
        <v>1.0</v>
      </c>
      <c r="AB19" s="11">
        <v>1.0</v>
      </c>
      <c r="AC19" s="11">
        <v>3.0</v>
      </c>
      <c r="AD19" s="11">
        <v>13.0</v>
      </c>
      <c r="AE19" s="11">
        <v>12.0</v>
      </c>
      <c r="AF19" s="11">
        <v>0.0</v>
      </c>
      <c r="AG19" s="11">
        <v>0.0</v>
      </c>
      <c r="AH19" s="11">
        <v>1.0</v>
      </c>
      <c r="AI19" s="11">
        <v>0.0</v>
      </c>
      <c r="AJ19" s="11">
        <v>0.0</v>
      </c>
      <c r="AK19" s="11"/>
    </row>
    <row r="20">
      <c r="A20" s="1" t="s">
        <v>113</v>
      </c>
      <c r="B20" s="88" t="s">
        <v>830</v>
      </c>
      <c r="C20" s="1" t="s">
        <v>114</v>
      </c>
      <c r="D20" s="89" t="s">
        <v>129</v>
      </c>
      <c r="E20" s="1" t="s">
        <v>80</v>
      </c>
      <c r="F20" s="90">
        <f t="shared" si="1"/>
        <v>1287</v>
      </c>
      <c r="G20" s="1" t="s">
        <v>894</v>
      </c>
      <c r="H20" s="11">
        <v>31.0</v>
      </c>
      <c r="I20" s="11">
        <v>17.0</v>
      </c>
      <c r="J20" s="11">
        <v>0.0</v>
      </c>
      <c r="K20" s="11">
        <v>67.0</v>
      </c>
      <c r="L20" s="11">
        <v>0.0</v>
      </c>
      <c r="M20" s="11">
        <v>4.0</v>
      </c>
      <c r="N20" s="11">
        <v>30.0</v>
      </c>
      <c r="O20" s="11">
        <v>18.0</v>
      </c>
      <c r="P20" s="11">
        <v>3.0</v>
      </c>
      <c r="Q20" s="11">
        <v>25.0</v>
      </c>
      <c r="R20" s="11">
        <v>100.0</v>
      </c>
      <c r="S20" s="11">
        <v>0.0</v>
      </c>
      <c r="T20" s="11">
        <v>68.0</v>
      </c>
      <c r="U20" s="11">
        <v>30.0</v>
      </c>
      <c r="V20" s="11">
        <v>92.0</v>
      </c>
      <c r="W20" s="11">
        <v>2.0</v>
      </c>
      <c r="X20" s="11">
        <v>429.0</v>
      </c>
      <c r="Y20" s="11">
        <v>10.0</v>
      </c>
      <c r="Z20" s="11">
        <v>3.0</v>
      </c>
      <c r="AA20" s="11">
        <v>9.0</v>
      </c>
      <c r="AB20" s="11">
        <v>151.0</v>
      </c>
      <c r="AC20" s="11">
        <v>77.0</v>
      </c>
      <c r="AD20" s="11">
        <v>91.0</v>
      </c>
      <c r="AE20" s="11">
        <v>14.0</v>
      </c>
      <c r="AF20" s="11">
        <v>6.0</v>
      </c>
      <c r="AG20" s="11">
        <v>2.0</v>
      </c>
      <c r="AH20" s="11">
        <v>7.0</v>
      </c>
      <c r="AI20" s="11">
        <v>1.0</v>
      </c>
      <c r="AJ20" s="11">
        <v>0.0</v>
      </c>
      <c r="AK20" s="11"/>
    </row>
    <row r="21">
      <c r="A21" s="1" t="s">
        <v>113</v>
      </c>
      <c r="B21" s="88" t="s">
        <v>830</v>
      </c>
      <c r="C21" s="1" t="s">
        <v>114</v>
      </c>
      <c r="D21" s="89" t="s">
        <v>130</v>
      </c>
      <c r="E21" s="1" t="s">
        <v>80</v>
      </c>
      <c r="F21" s="90">
        <f t="shared" si="1"/>
        <v>1414</v>
      </c>
      <c r="G21" s="1" t="s">
        <v>894</v>
      </c>
      <c r="H21" s="11">
        <v>91.0</v>
      </c>
      <c r="I21" s="11">
        <v>44.0</v>
      </c>
      <c r="J21" s="11">
        <v>0.0</v>
      </c>
      <c r="K21" s="11">
        <v>98.0</v>
      </c>
      <c r="L21" s="11">
        <v>0.0</v>
      </c>
      <c r="M21" s="11">
        <v>21.0</v>
      </c>
      <c r="N21" s="11">
        <v>20.0</v>
      </c>
      <c r="O21" s="11">
        <v>6.0</v>
      </c>
      <c r="P21" s="11">
        <v>1.0</v>
      </c>
      <c r="Q21" s="11">
        <v>9.0</v>
      </c>
      <c r="R21" s="11">
        <v>48.0</v>
      </c>
      <c r="S21" s="11">
        <v>3.0</v>
      </c>
      <c r="T21" s="11">
        <v>52.0</v>
      </c>
      <c r="U21" s="11">
        <v>32.0</v>
      </c>
      <c r="V21" s="11">
        <v>104.0</v>
      </c>
      <c r="W21" s="11">
        <v>4.0</v>
      </c>
      <c r="X21" s="11">
        <v>32.0</v>
      </c>
      <c r="Y21" s="11">
        <v>15.0</v>
      </c>
      <c r="Z21" s="11">
        <v>4.0</v>
      </c>
      <c r="AA21" s="11">
        <v>17.0</v>
      </c>
      <c r="AB21" s="11">
        <v>176.0</v>
      </c>
      <c r="AC21" s="11">
        <v>215.0</v>
      </c>
      <c r="AD21" s="11">
        <v>409.0</v>
      </c>
      <c r="AE21" s="11">
        <v>10.0</v>
      </c>
      <c r="AF21" s="11">
        <v>0.0</v>
      </c>
      <c r="AG21" s="11">
        <v>0.0</v>
      </c>
      <c r="AH21" s="11">
        <v>3.0</v>
      </c>
      <c r="AI21" s="11">
        <v>0.0</v>
      </c>
      <c r="AJ21" s="11">
        <v>0.0</v>
      </c>
      <c r="AK21" s="11"/>
    </row>
    <row r="22">
      <c r="A22" s="1" t="s">
        <v>113</v>
      </c>
      <c r="B22" s="88" t="s">
        <v>830</v>
      </c>
      <c r="C22" s="1" t="s">
        <v>114</v>
      </c>
      <c r="D22" s="89" t="s">
        <v>131</v>
      </c>
      <c r="E22" s="1" t="s">
        <v>80</v>
      </c>
      <c r="F22" s="90">
        <f t="shared" si="1"/>
        <v>487</v>
      </c>
      <c r="G22" s="1" t="s">
        <v>894</v>
      </c>
      <c r="H22" s="11">
        <v>10.0</v>
      </c>
      <c r="I22" s="11">
        <v>2.0</v>
      </c>
      <c r="J22" s="11">
        <v>0.0</v>
      </c>
      <c r="K22" s="11">
        <v>12.0</v>
      </c>
      <c r="L22" s="11">
        <v>0.0</v>
      </c>
      <c r="M22" s="11">
        <v>0.0</v>
      </c>
      <c r="N22" s="11">
        <v>0.0</v>
      </c>
      <c r="O22" s="11">
        <v>3.0</v>
      </c>
      <c r="P22" s="11">
        <v>1.0</v>
      </c>
      <c r="Q22" s="11">
        <v>15.0</v>
      </c>
      <c r="R22" s="11">
        <v>19.0</v>
      </c>
      <c r="S22" s="11">
        <v>4.0</v>
      </c>
      <c r="T22" s="11">
        <v>3.0</v>
      </c>
      <c r="U22" s="11">
        <v>1.0</v>
      </c>
      <c r="V22" s="11">
        <v>20.0</v>
      </c>
      <c r="W22" s="11">
        <v>3.0</v>
      </c>
      <c r="X22" s="11">
        <v>216.0</v>
      </c>
      <c r="Y22" s="11">
        <v>10.0</v>
      </c>
      <c r="Z22" s="11">
        <v>0.0</v>
      </c>
      <c r="AA22" s="11">
        <v>0.0</v>
      </c>
      <c r="AB22" s="11">
        <v>10.0</v>
      </c>
      <c r="AC22" s="11">
        <v>36.0</v>
      </c>
      <c r="AD22" s="11">
        <v>28.0</v>
      </c>
      <c r="AE22" s="11">
        <v>92.0</v>
      </c>
      <c r="AF22" s="11">
        <v>0.0</v>
      </c>
      <c r="AG22" s="11">
        <v>0.0</v>
      </c>
      <c r="AH22" s="11">
        <v>2.0</v>
      </c>
      <c r="AI22" s="11">
        <v>0.0</v>
      </c>
      <c r="AJ22" s="11">
        <v>0.0</v>
      </c>
      <c r="AK22" s="11"/>
    </row>
    <row r="23">
      <c r="A23" s="1" t="s">
        <v>113</v>
      </c>
      <c r="B23" s="88" t="s">
        <v>830</v>
      </c>
      <c r="C23" s="1" t="s">
        <v>114</v>
      </c>
      <c r="D23" s="89" t="s">
        <v>132</v>
      </c>
      <c r="E23" s="1" t="s">
        <v>80</v>
      </c>
      <c r="F23" s="90">
        <f t="shared" si="1"/>
        <v>707</v>
      </c>
      <c r="G23" s="1" t="s">
        <v>894</v>
      </c>
      <c r="H23" s="11">
        <v>5.0</v>
      </c>
      <c r="I23" s="11">
        <v>5.0</v>
      </c>
      <c r="J23" s="11">
        <v>0.0</v>
      </c>
      <c r="K23" s="11">
        <v>4.0</v>
      </c>
      <c r="L23" s="11">
        <v>0.0</v>
      </c>
      <c r="M23" s="11">
        <v>0.0</v>
      </c>
      <c r="N23" s="11">
        <v>1.0</v>
      </c>
      <c r="O23" s="11">
        <v>2.0</v>
      </c>
      <c r="P23" s="11">
        <v>0.0</v>
      </c>
      <c r="Q23" s="11">
        <v>8.0</v>
      </c>
      <c r="R23" s="11">
        <v>39.0</v>
      </c>
      <c r="S23" s="11">
        <v>2.0</v>
      </c>
      <c r="T23" s="11">
        <v>2.0</v>
      </c>
      <c r="U23" s="11">
        <v>0.0</v>
      </c>
      <c r="V23" s="11">
        <v>73.0</v>
      </c>
      <c r="W23" s="11">
        <v>1.0</v>
      </c>
      <c r="X23" s="11">
        <v>64.0</v>
      </c>
      <c r="Y23" s="11">
        <v>15.0</v>
      </c>
      <c r="Z23" s="11">
        <v>0.0</v>
      </c>
      <c r="AA23" s="11">
        <v>1.0</v>
      </c>
      <c r="AB23" s="11">
        <v>11.0</v>
      </c>
      <c r="AC23" s="11">
        <v>39.0</v>
      </c>
      <c r="AD23" s="11">
        <v>50.0</v>
      </c>
      <c r="AE23" s="11">
        <v>384.0</v>
      </c>
      <c r="AF23" s="11">
        <v>0.0</v>
      </c>
      <c r="AG23" s="11">
        <v>0.0</v>
      </c>
      <c r="AH23" s="11">
        <v>1.0</v>
      </c>
      <c r="AI23" s="11">
        <v>0.0</v>
      </c>
      <c r="AJ23" s="11">
        <v>0.0</v>
      </c>
      <c r="AK23" s="11"/>
    </row>
    <row r="24">
      <c r="A24" s="1" t="s">
        <v>113</v>
      </c>
      <c r="B24" s="88" t="s">
        <v>830</v>
      </c>
      <c r="C24" s="1" t="s">
        <v>114</v>
      </c>
      <c r="D24" s="89" t="s">
        <v>133</v>
      </c>
      <c r="E24" s="1" t="s">
        <v>80</v>
      </c>
      <c r="F24" s="90">
        <f t="shared" si="1"/>
        <v>1967</v>
      </c>
      <c r="G24" s="1" t="s">
        <v>894</v>
      </c>
      <c r="H24" s="11">
        <v>93.0</v>
      </c>
      <c r="I24" s="11">
        <v>33.0</v>
      </c>
      <c r="J24" s="11">
        <v>0.0</v>
      </c>
      <c r="K24" s="11">
        <v>12.0</v>
      </c>
      <c r="L24" s="11">
        <v>0.0</v>
      </c>
      <c r="M24" s="11">
        <v>0.0</v>
      </c>
      <c r="N24" s="11">
        <v>6.0</v>
      </c>
      <c r="O24" s="11">
        <v>36.0</v>
      </c>
      <c r="P24" s="11">
        <v>0.0</v>
      </c>
      <c r="Q24" s="11">
        <v>20.0</v>
      </c>
      <c r="R24" s="11">
        <v>90.0</v>
      </c>
      <c r="S24" s="11">
        <v>14.0</v>
      </c>
      <c r="T24" s="11">
        <v>3.0</v>
      </c>
      <c r="U24" s="11">
        <v>41.0</v>
      </c>
      <c r="V24" s="11">
        <v>159.0</v>
      </c>
      <c r="W24" s="11">
        <v>5.0</v>
      </c>
      <c r="X24" s="11">
        <v>1018.0</v>
      </c>
      <c r="Y24" s="11">
        <v>44.0</v>
      </c>
      <c r="Z24" s="11">
        <v>0.0</v>
      </c>
      <c r="AA24" s="11">
        <v>2.0</v>
      </c>
      <c r="AB24" s="11">
        <v>83.0</v>
      </c>
      <c r="AC24" s="11">
        <v>120.0</v>
      </c>
      <c r="AD24" s="11">
        <v>150.0</v>
      </c>
      <c r="AE24" s="11">
        <v>10.0</v>
      </c>
      <c r="AF24" s="11">
        <v>0.0</v>
      </c>
      <c r="AG24" s="11">
        <v>25.0</v>
      </c>
      <c r="AH24" s="11">
        <v>1.0</v>
      </c>
      <c r="AI24" s="11">
        <v>0.0</v>
      </c>
      <c r="AJ24" s="11">
        <v>2.0</v>
      </c>
      <c r="AK24" s="11"/>
    </row>
    <row r="25">
      <c r="A25" s="1" t="s">
        <v>113</v>
      </c>
      <c r="B25" s="88" t="s">
        <v>830</v>
      </c>
      <c r="C25" s="1" t="s">
        <v>114</v>
      </c>
      <c r="D25" s="89" t="s">
        <v>134</v>
      </c>
      <c r="E25" s="1" t="s">
        <v>80</v>
      </c>
      <c r="F25" s="90">
        <f t="shared" si="1"/>
        <v>245</v>
      </c>
      <c r="G25" s="1" t="s">
        <v>894</v>
      </c>
      <c r="H25" s="11">
        <v>12.0</v>
      </c>
      <c r="I25" s="11">
        <v>2.0</v>
      </c>
      <c r="J25" s="11">
        <v>0.0</v>
      </c>
      <c r="K25" s="11">
        <v>2.0</v>
      </c>
      <c r="L25" s="11">
        <v>0.0</v>
      </c>
      <c r="M25" s="11">
        <v>0.0</v>
      </c>
      <c r="N25" s="11">
        <v>0.0</v>
      </c>
      <c r="O25" s="11">
        <v>1.0</v>
      </c>
      <c r="P25" s="11">
        <v>0.0</v>
      </c>
      <c r="Q25" s="11">
        <v>26.0</v>
      </c>
      <c r="R25" s="11">
        <v>69.0</v>
      </c>
      <c r="S25" s="11">
        <v>1.0</v>
      </c>
      <c r="T25" s="11">
        <v>1.0</v>
      </c>
      <c r="U25" s="11">
        <v>0.0</v>
      </c>
      <c r="V25" s="11">
        <v>22.0</v>
      </c>
      <c r="W25" s="11">
        <v>2.0</v>
      </c>
      <c r="X25" s="11">
        <v>28.0</v>
      </c>
      <c r="Y25" s="11">
        <v>3.0</v>
      </c>
      <c r="Z25" s="11">
        <v>0.0</v>
      </c>
      <c r="AA25" s="11">
        <v>0.0</v>
      </c>
      <c r="AB25" s="11">
        <v>4.0</v>
      </c>
      <c r="AC25" s="11">
        <v>28.0</v>
      </c>
      <c r="AD25" s="11">
        <v>31.0</v>
      </c>
      <c r="AE25" s="11">
        <v>13.0</v>
      </c>
      <c r="AF25" s="11">
        <v>0.0</v>
      </c>
      <c r="AG25" s="11">
        <v>0.0</v>
      </c>
      <c r="AH25" s="11">
        <v>0.0</v>
      </c>
      <c r="AI25" s="11">
        <v>0.0</v>
      </c>
      <c r="AJ25" s="11">
        <v>0.0</v>
      </c>
      <c r="AK25" s="11"/>
    </row>
    <row r="26">
      <c r="A26" s="1" t="s">
        <v>113</v>
      </c>
      <c r="B26" s="88" t="s">
        <v>830</v>
      </c>
      <c r="C26" s="1" t="s">
        <v>114</v>
      </c>
      <c r="D26" s="89" t="s">
        <v>135</v>
      </c>
      <c r="E26" s="1" t="s">
        <v>80</v>
      </c>
      <c r="F26" s="90">
        <f t="shared" si="1"/>
        <v>849</v>
      </c>
      <c r="G26" s="1" t="s">
        <v>894</v>
      </c>
      <c r="H26" s="11">
        <v>24.0</v>
      </c>
      <c r="I26" s="11">
        <v>1.0</v>
      </c>
      <c r="J26" s="11">
        <v>0.0</v>
      </c>
      <c r="K26" s="11">
        <v>19.0</v>
      </c>
      <c r="L26" s="11">
        <v>0.0</v>
      </c>
      <c r="M26" s="11">
        <v>3.0</v>
      </c>
      <c r="N26" s="11">
        <v>5.0</v>
      </c>
      <c r="O26" s="11">
        <v>27.0</v>
      </c>
      <c r="P26" s="11">
        <v>1.0</v>
      </c>
      <c r="Q26" s="11">
        <v>46.0</v>
      </c>
      <c r="R26" s="11">
        <v>126.0</v>
      </c>
      <c r="S26" s="11">
        <v>3.0</v>
      </c>
      <c r="T26" s="11">
        <v>1.0</v>
      </c>
      <c r="U26" s="11">
        <v>8.0</v>
      </c>
      <c r="V26" s="11">
        <v>131.0</v>
      </c>
      <c r="W26" s="11">
        <v>3.0</v>
      </c>
      <c r="X26" s="11">
        <v>129.0</v>
      </c>
      <c r="Y26" s="11">
        <v>16.0</v>
      </c>
      <c r="Z26" s="11">
        <v>1.0</v>
      </c>
      <c r="AA26" s="11">
        <v>0.0</v>
      </c>
      <c r="AB26" s="11">
        <v>23.0</v>
      </c>
      <c r="AC26" s="11">
        <v>156.0</v>
      </c>
      <c r="AD26" s="11">
        <v>18.0</v>
      </c>
      <c r="AE26" s="11">
        <v>93.0</v>
      </c>
      <c r="AF26" s="11">
        <v>0.0</v>
      </c>
      <c r="AG26" s="11">
        <v>7.0</v>
      </c>
      <c r="AH26" s="11">
        <v>8.0</v>
      </c>
      <c r="AI26" s="11">
        <v>0.0</v>
      </c>
      <c r="AJ26" s="11">
        <v>0.0</v>
      </c>
      <c r="AK26" s="11"/>
    </row>
    <row r="27">
      <c r="A27" s="1" t="s">
        <v>113</v>
      </c>
      <c r="B27" s="88" t="s">
        <v>830</v>
      </c>
      <c r="C27" s="1" t="s">
        <v>114</v>
      </c>
      <c r="D27" s="89" t="s">
        <v>136</v>
      </c>
      <c r="E27" s="1" t="s">
        <v>80</v>
      </c>
      <c r="F27" s="90">
        <f t="shared" si="1"/>
        <v>115</v>
      </c>
      <c r="G27" s="1" t="s">
        <v>894</v>
      </c>
      <c r="H27" s="11">
        <v>28.0</v>
      </c>
      <c r="I27" s="11">
        <v>2.0</v>
      </c>
      <c r="J27" s="11">
        <v>0.0</v>
      </c>
      <c r="K27" s="11">
        <v>1.0</v>
      </c>
      <c r="L27" s="11">
        <v>0.0</v>
      </c>
      <c r="M27" s="11">
        <v>0.0</v>
      </c>
      <c r="N27" s="11">
        <v>0.0</v>
      </c>
      <c r="O27" s="11">
        <v>1.0</v>
      </c>
      <c r="P27" s="11">
        <v>0.0</v>
      </c>
      <c r="Q27" s="11">
        <v>6.0</v>
      </c>
      <c r="R27" s="11">
        <v>27.0</v>
      </c>
      <c r="S27" s="11">
        <v>5.0</v>
      </c>
      <c r="T27" s="11">
        <v>0.0</v>
      </c>
      <c r="U27" s="11">
        <v>1.0</v>
      </c>
      <c r="V27" s="11">
        <v>11.0</v>
      </c>
      <c r="W27" s="11">
        <v>0.0</v>
      </c>
      <c r="X27" s="11">
        <v>5.0</v>
      </c>
      <c r="Y27" s="11">
        <v>4.0</v>
      </c>
      <c r="Z27" s="11">
        <v>0.0</v>
      </c>
      <c r="AA27" s="11">
        <v>0.0</v>
      </c>
      <c r="AB27" s="11">
        <v>0.0</v>
      </c>
      <c r="AC27" s="11">
        <v>11.0</v>
      </c>
      <c r="AD27" s="11">
        <v>0.0</v>
      </c>
      <c r="AE27" s="11">
        <v>1.0</v>
      </c>
      <c r="AF27" s="11">
        <v>0.0</v>
      </c>
      <c r="AG27" s="11">
        <v>1.0</v>
      </c>
      <c r="AH27" s="11">
        <v>11.0</v>
      </c>
      <c r="AI27" s="11">
        <v>0.0</v>
      </c>
      <c r="AJ27" s="11">
        <v>0.0</v>
      </c>
      <c r="AK27" s="11"/>
    </row>
    <row r="28">
      <c r="A28" s="1" t="s">
        <v>113</v>
      </c>
      <c r="B28" s="88" t="s">
        <v>830</v>
      </c>
      <c r="C28" s="1" t="s">
        <v>114</v>
      </c>
      <c r="D28" s="89" t="s">
        <v>137</v>
      </c>
      <c r="E28" s="1" t="s">
        <v>80</v>
      </c>
      <c r="F28" s="90">
        <f t="shared" si="1"/>
        <v>463</v>
      </c>
      <c r="G28" s="1" t="s">
        <v>894</v>
      </c>
      <c r="H28" s="11">
        <v>10.0</v>
      </c>
      <c r="I28" s="11">
        <v>5.0</v>
      </c>
      <c r="J28" s="11">
        <v>0.0</v>
      </c>
      <c r="K28" s="11">
        <v>2.0</v>
      </c>
      <c r="L28" s="11">
        <v>0.0</v>
      </c>
      <c r="M28" s="11">
        <v>0.0</v>
      </c>
      <c r="N28" s="11">
        <v>0.0</v>
      </c>
      <c r="O28" s="11">
        <v>0.0</v>
      </c>
      <c r="P28" s="11">
        <v>0.0</v>
      </c>
      <c r="Q28" s="11">
        <v>13.0</v>
      </c>
      <c r="R28" s="11">
        <v>15.0</v>
      </c>
      <c r="S28" s="11">
        <v>0.0</v>
      </c>
      <c r="T28" s="11">
        <v>0.0</v>
      </c>
      <c r="U28" s="11">
        <v>2.0</v>
      </c>
      <c r="V28" s="11">
        <v>83.0</v>
      </c>
      <c r="W28" s="11">
        <v>0.0</v>
      </c>
      <c r="X28" s="11">
        <v>232.0</v>
      </c>
      <c r="Y28" s="11">
        <v>26.0</v>
      </c>
      <c r="Z28" s="11">
        <v>7.0</v>
      </c>
      <c r="AA28" s="11">
        <v>0.0</v>
      </c>
      <c r="AB28" s="11">
        <v>6.0</v>
      </c>
      <c r="AC28" s="11">
        <v>7.0</v>
      </c>
      <c r="AD28" s="11">
        <v>12.0</v>
      </c>
      <c r="AE28" s="11">
        <v>41.0</v>
      </c>
      <c r="AF28" s="11">
        <v>1.0</v>
      </c>
      <c r="AG28" s="11">
        <v>1.0</v>
      </c>
      <c r="AH28" s="11">
        <v>0.0</v>
      </c>
      <c r="AI28" s="11">
        <v>0.0</v>
      </c>
      <c r="AJ28" s="11">
        <v>0.0</v>
      </c>
      <c r="AK28" s="11"/>
    </row>
    <row r="29">
      <c r="A29" s="1" t="s">
        <v>113</v>
      </c>
      <c r="B29" s="88" t="s">
        <v>830</v>
      </c>
      <c r="C29" s="1" t="s">
        <v>114</v>
      </c>
      <c r="D29" s="89" t="s">
        <v>138</v>
      </c>
      <c r="E29" s="1" t="s">
        <v>80</v>
      </c>
      <c r="F29" s="90">
        <f t="shared" si="1"/>
        <v>1137</v>
      </c>
      <c r="G29" s="1" t="s">
        <v>894</v>
      </c>
      <c r="H29" s="11">
        <v>19.0</v>
      </c>
      <c r="I29" s="11">
        <v>15.0</v>
      </c>
      <c r="J29" s="11">
        <v>0.0</v>
      </c>
      <c r="K29" s="11">
        <v>34.0</v>
      </c>
      <c r="L29" s="11">
        <v>0.0</v>
      </c>
      <c r="M29" s="11">
        <v>1.0</v>
      </c>
      <c r="N29" s="11">
        <v>3.0</v>
      </c>
      <c r="O29" s="11">
        <v>2.0</v>
      </c>
      <c r="P29" s="11">
        <v>1.0</v>
      </c>
      <c r="Q29" s="11">
        <v>30.0</v>
      </c>
      <c r="R29" s="11">
        <v>101.0</v>
      </c>
      <c r="S29" s="11">
        <v>15.0</v>
      </c>
      <c r="T29" s="11">
        <v>5.0</v>
      </c>
      <c r="U29" s="11">
        <v>9.0</v>
      </c>
      <c r="V29" s="11">
        <v>331.0</v>
      </c>
      <c r="W29" s="11">
        <v>2.0</v>
      </c>
      <c r="X29" s="11">
        <v>263.0</v>
      </c>
      <c r="Y29" s="11">
        <v>89.0</v>
      </c>
      <c r="Z29" s="11">
        <v>0.0</v>
      </c>
      <c r="AA29" s="11">
        <v>2.0</v>
      </c>
      <c r="AB29" s="11">
        <v>26.0</v>
      </c>
      <c r="AC29" s="11">
        <v>102.0</v>
      </c>
      <c r="AD29" s="11">
        <v>11.0</v>
      </c>
      <c r="AE29" s="11">
        <v>65.0</v>
      </c>
      <c r="AF29" s="11">
        <v>2.0</v>
      </c>
      <c r="AG29" s="11">
        <v>8.0</v>
      </c>
      <c r="AH29" s="11">
        <v>1.0</v>
      </c>
      <c r="AI29" s="11">
        <v>0.0</v>
      </c>
      <c r="AJ29" s="11">
        <v>0.0</v>
      </c>
      <c r="AK29" s="11"/>
    </row>
    <row r="30">
      <c r="A30" s="1" t="s">
        <v>113</v>
      </c>
      <c r="B30" s="88" t="s">
        <v>830</v>
      </c>
      <c r="C30" s="1" t="s">
        <v>114</v>
      </c>
      <c r="D30" s="89" t="s">
        <v>139</v>
      </c>
      <c r="E30" s="1" t="s">
        <v>80</v>
      </c>
      <c r="F30" s="90">
        <f t="shared" si="1"/>
        <v>1858</v>
      </c>
      <c r="G30" s="1" t="s">
        <v>894</v>
      </c>
      <c r="H30" s="11">
        <v>74.0</v>
      </c>
      <c r="I30" s="11">
        <v>39.0</v>
      </c>
      <c r="J30" s="11">
        <v>4.0</v>
      </c>
      <c r="K30" s="11">
        <v>103.0</v>
      </c>
      <c r="L30" s="11">
        <v>0.0</v>
      </c>
      <c r="M30" s="11">
        <v>4.0</v>
      </c>
      <c r="N30" s="11">
        <v>23.0</v>
      </c>
      <c r="O30" s="11">
        <v>37.0</v>
      </c>
      <c r="P30" s="11">
        <v>0.0</v>
      </c>
      <c r="Q30" s="11">
        <v>44.0</v>
      </c>
      <c r="R30" s="11">
        <v>73.0</v>
      </c>
      <c r="S30" s="11">
        <v>3.0</v>
      </c>
      <c r="T30" s="11">
        <v>87.0</v>
      </c>
      <c r="U30" s="11">
        <v>73.0</v>
      </c>
      <c r="V30" s="11">
        <v>94.0</v>
      </c>
      <c r="W30" s="11">
        <v>4.0</v>
      </c>
      <c r="X30" s="11">
        <v>25.0</v>
      </c>
      <c r="Y30" s="11">
        <v>13.0</v>
      </c>
      <c r="Z30" s="11">
        <v>5.0</v>
      </c>
      <c r="AA30" s="11">
        <v>13.0</v>
      </c>
      <c r="AB30" s="11">
        <v>197.0</v>
      </c>
      <c r="AC30" s="11">
        <v>53.0</v>
      </c>
      <c r="AD30" s="11">
        <v>824.0</v>
      </c>
      <c r="AE30" s="11">
        <v>60.0</v>
      </c>
      <c r="AF30" s="11">
        <v>0.0</v>
      </c>
      <c r="AG30" s="11">
        <v>2.0</v>
      </c>
      <c r="AH30" s="11">
        <v>3.0</v>
      </c>
      <c r="AI30" s="11">
        <v>0.0</v>
      </c>
      <c r="AJ30" s="11">
        <v>1.0</v>
      </c>
      <c r="AK30" s="11"/>
    </row>
    <row r="31">
      <c r="A31" s="1" t="s">
        <v>113</v>
      </c>
      <c r="B31" s="88" t="s">
        <v>830</v>
      </c>
      <c r="C31" s="1" t="s">
        <v>114</v>
      </c>
      <c r="D31" s="89" t="s">
        <v>140</v>
      </c>
      <c r="E31" s="1" t="s">
        <v>80</v>
      </c>
      <c r="F31" s="90">
        <f t="shared" si="1"/>
        <v>1271</v>
      </c>
      <c r="G31" s="1" t="s">
        <v>894</v>
      </c>
      <c r="H31" s="11">
        <v>168.0</v>
      </c>
      <c r="I31" s="11">
        <v>59.0</v>
      </c>
      <c r="J31" s="11">
        <v>1.0</v>
      </c>
      <c r="K31" s="11">
        <v>120.0</v>
      </c>
      <c r="L31" s="11">
        <v>0.0</v>
      </c>
      <c r="M31" s="11">
        <v>1.0</v>
      </c>
      <c r="N31" s="11">
        <v>23.0</v>
      </c>
      <c r="O31" s="11">
        <v>44.0</v>
      </c>
      <c r="P31" s="11">
        <v>1.0</v>
      </c>
      <c r="Q31" s="11">
        <v>11.0</v>
      </c>
      <c r="R31" s="11">
        <v>53.0</v>
      </c>
      <c r="S31" s="11">
        <v>0.0</v>
      </c>
      <c r="T31" s="11">
        <v>55.0</v>
      </c>
      <c r="U31" s="11">
        <v>86.0</v>
      </c>
      <c r="V31" s="11">
        <v>55.0</v>
      </c>
      <c r="W31" s="11">
        <v>12.0</v>
      </c>
      <c r="X31" s="11">
        <v>24.0</v>
      </c>
      <c r="Y31" s="11">
        <v>4.0</v>
      </c>
      <c r="Z31" s="11">
        <v>12.0</v>
      </c>
      <c r="AA31" s="11">
        <v>20.0</v>
      </c>
      <c r="AB31" s="11">
        <v>78.0</v>
      </c>
      <c r="AC31" s="11">
        <v>21.0</v>
      </c>
      <c r="AD31" s="11">
        <v>394.0</v>
      </c>
      <c r="AE31" s="11">
        <v>24.0</v>
      </c>
      <c r="AF31" s="11">
        <v>0.0</v>
      </c>
      <c r="AG31" s="11">
        <v>0.0</v>
      </c>
      <c r="AH31" s="11">
        <v>4.0</v>
      </c>
      <c r="AI31" s="11">
        <v>0.0</v>
      </c>
      <c r="AJ31" s="11">
        <v>1.0</v>
      </c>
      <c r="AK31" s="11"/>
    </row>
    <row r="32">
      <c r="A32" s="1" t="s">
        <v>113</v>
      </c>
      <c r="B32" s="88" t="s">
        <v>830</v>
      </c>
      <c r="C32" s="1" t="s">
        <v>114</v>
      </c>
      <c r="D32" s="89" t="s">
        <v>896</v>
      </c>
      <c r="E32" s="1" t="s">
        <v>80</v>
      </c>
      <c r="F32" s="90">
        <f t="shared" si="1"/>
        <v>1966</v>
      </c>
      <c r="G32" s="1" t="s">
        <v>894</v>
      </c>
      <c r="H32" s="11">
        <v>50.0</v>
      </c>
      <c r="I32" s="11">
        <v>31.0</v>
      </c>
      <c r="J32" s="11">
        <v>9.0</v>
      </c>
      <c r="K32" s="11">
        <v>100.0</v>
      </c>
      <c r="L32" s="11">
        <v>0.0</v>
      </c>
      <c r="M32" s="11">
        <v>7.0</v>
      </c>
      <c r="N32" s="11">
        <v>15.0</v>
      </c>
      <c r="O32" s="11">
        <v>106.0</v>
      </c>
      <c r="P32" s="11">
        <v>1.0</v>
      </c>
      <c r="Q32" s="11">
        <v>125.0</v>
      </c>
      <c r="R32" s="11">
        <v>135.0</v>
      </c>
      <c r="S32" s="11">
        <v>0.0</v>
      </c>
      <c r="T32" s="11">
        <v>50.0</v>
      </c>
      <c r="U32" s="11">
        <v>50.0</v>
      </c>
      <c r="V32" s="11">
        <v>402.0</v>
      </c>
      <c r="W32" s="11">
        <v>42.0</v>
      </c>
      <c r="X32" s="11">
        <v>36.0</v>
      </c>
      <c r="Y32" s="11">
        <v>8.0</v>
      </c>
      <c r="Z32" s="11">
        <v>7.0</v>
      </c>
      <c r="AA32" s="11">
        <v>18.0</v>
      </c>
      <c r="AB32" s="11">
        <v>203.0</v>
      </c>
      <c r="AC32" s="11">
        <v>149.0</v>
      </c>
      <c r="AD32" s="11">
        <v>365.0</v>
      </c>
      <c r="AE32" s="11">
        <v>51.0</v>
      </c>
      <c r="AF32" s="11">
        <v>0.0</v>
      </c>
      <c r="AG32" s="11">
        <v>5.0</v>
      </c>
      <c r="AH32" s="11">
        <v>1.0</v>
      </c>
      <c r="AI32" s="11">
        <v>0.0</v>
      </c>
      <c r="AJ32" s="11">
        <v>0.0</v>
      </c>
      <c r="AK32" s="11"/>
    </row>
    <row r="33">
      <c r="A33" s="1" t="s">
        <v>113</v>
      </c>
      <c r="B33" s="88" t="s">
        <v>830</v>
      </c>
      <c r="C33" s="1" t="s">
        <v>114</v>
      </c>
      <c r="D33" s="89" t="s">
        <v>142</v>
      </c>
      <c r="E33" s="1" t="s">
        <v>80</v>
      </c>
      <c r="F33" s="90">
        <f t="shared" si="1"/>
        <v>81</v>
      </c>
      <c r="G33" s="1" t="s">
        <v>894</v>
      </c>
      <c r="H33" s="11">
        <v>4.0</v>
      </c>
      <c r="I33" s="11">
        <v>2.0</v>
      </c>
      <c r="J33" s="11">
        <v>1.0</v>
      </c>
      <c r="K33" s="11">
        <v>3.0</v>
      </c>
      <c r="L33" s="11">
        <v>0.0</v>
      </c>
      <c r="M33" s="11">
        <v>0.0</v>
      </c>
      <c r="N33" s="11">
        <v>0.0</v>
      </c>
      <c r="O33" s="11">
        <v>0.0</v>
      </c>
      <c r="P33" s="11">
        <v>0.0</v>
      </c>
      <c r="Q33" s="11">
        <v>26.0</v>
      </c>
      <c r="R33" s="11">
        <v>11.0</v>
      </c>
      <c r="S33" s="11">
        <v>17.0</v>
      </c>
      <c r="T33" s="11">
        <v>0.0</v>
      </c>
      <c r="U33" s="11">
        <v>1.0</v>
      </c>
      <c r="V33" s="11">
        <v>7.0</v>
      </c>
      <c r="W33" s="11">
        <v>1.0</v>
      </c>
      <c r="X33" s="11">
        <v>0.0</v>
      </c>
      <c r="Y33" s="11">
        <v>3.0</v>
      </c>
      <c r="Z33" s="11">
        <v>0.0</v>
      </c>
      <c r="AA33" s="11">
        <v>0.0</v>
      </c>
      <c r="AB33" s="11">
        <v>4.0</v>
      </c>
      <c r="AC33" s="11">
        <v>1.0</v>
      </c>
      <c r="AD33" s="11">
        <v>0.0</v>
      </c>
      <c r="AE33" s="11">
        <v>0.0</v>
      </c>
      <c r="AF33" s="11">
        <v>0.0</v>
      </c>
      <c r="AG33" s="11">
        <v>0.0</v>
      </c>
      <c r="AH33" s="11">
        <v>0.0</v>
      </c>
      <c r="AI33" s="11">
        <v>0.0</v>
      </c>
      <c r="AJ33" s="11">
        <v>0.0</v>
      </c>
      <c r="AK33" s="11"/>
    </row>
    <row r="34">
      <c r="A34" s="1" t="s">
        <v>113</v>
      </c>
      <c r="B34" s="88" t="s">
        <v>830</v>
      </c>
      <c r="C34" s="1" t="s">
        <v>114</v>
      </c>
      <c r="D34" s="89" t="s">
        <v>143</v>
      </c>
      <c r="E34" s="1" t="s">
        <v>806</v>
      </c>
      <c r="F34" s="90">
        <f t="shared" si="1"/>
        <v>128</v>
      </c>
      <c r="G34" s="1" t="s">
        <v>894</v>
      </c>
      <c r="H34" s="11">
        <v>3.0</v>
      </c>
      <c r="I34" s="11">
        <v>0.0</v>
      </c>
      <c r="J34" s="11">
        <v>0.0</v>
      </c>
      <c r="K34" s="11">
        <v>10.0</v>
      </c>
      <c r="L34" s="11">
        <v>0.0</v>
      </c>
      <c r="M34" s="11">
        <v>5.0</v>
      </c>
      <c r="N34" s="11">
        <v>5.0</v>
      </c>
      <c r="O34" s="11">
        <v>6.0</v>
      </c>
      <c r="P34" s="11">
        <v>15.0</v>
      </c>
      <c r="Q34" s="11">
        <v>2.0</v>
      </c>
      <c r="R34" s="11">
        <v>31.0</v>
      </c>
      <c r="S34" s="11">
        <v>2.0</v>
      </c>
      <c r="T34" s="11">
        <v>4.0</v>
      </c>
      <c r="U34" s="11">
        <v>0.0</v>
      </c>
      <c r="V34" s="11">
        <v>1.0</v>
      </c>
      <c r="W34" s="11">
        <v>0.0</v>
      </c>
      <c r="X34" s="11">
        <v>1.0</v>
      </c>
      <c r="Y34" s="11">
        <v>0.0</v>
      </c>
      <c r="Z34" s="11">
        <v>0.0</v>
      </c>
      <c r="AA34" s="11">
        <v>2.0</v>
      </c>
      <c r="AB34" s="11">
        <v>4.0</v>
      </c>
      <c r="AC34" s="11">
        <v>1.0</v>
      </c>
      <c r="AD34" s="11">
        <v>10.0</v>
      </c>
      <c r="AE34" s="11">
        <v>23.0</v>
      </c>
      <c r="AF34" s="11">
        <v>0.0</v>
      </c>
      <c r="AG34" s="11">
        <v>1.0</v>
      </c>
      <c r="AH34" s="11">
        <v>2.0</v>
      </c>
      <c r="AI34" s="11">
        <v>0.0</v>
      </c>
      <c r="AJ34" s="11">
        <v>0.0</v>
      </c>
      <c r="AK34" s="11"/>
    </row>
    <row r="35">
      <c r="A35" s="1" t="s">
        <v>113</v>
      </c>
      <c r="B35" s="88" t="s">
        <v>830</v>
      </c>
      <c r="C35" s="1" t="s">
        <v>114</v>
      </c>
      <c r="D35" s="89" t="s">
        <v>144</v>
      </c>
      <c r="E35" s="1" t="s">
        <v>806</v>
      </c>
      <c r="F35" s="90">
        <f t="shared" si="1"/>
        <v>311</v>
      </c>
      <c r="G35" s="1" t="s">
        <v>894</v>
      </c>
      <c r="H35" s="11">
        <v>17.0</v>
      </c>
      <c r="I35" s="11">
        <v>3.0</v>
      </c>
      <c r="J35" s="11">
        <v>0.0</v>
      </c>
      <c r="K35" s="11">
        <v>14.0</v>
      </c>
      <c r="L35" s="11">
        <v>2.0</v>
      </c>
      <c r="M35" s="11">
        <v>0.0</v>
      </c>
      <c r="N35" s="11">
        <v>17.0</v>
      </c>
      <c r="O35" s="11">
        <v>11.0</v>
      </c>
      <c r="P35" s="11">
        <v>1.0</v>
      </c>
      <c r="Q35" s="11">
        <v>7.0</v>
      </c>
      <c r="R35" s="11">
        <v>59.0</v>
      </c>
      <c r="S35" s="11">
        <v>0.0</v>
      </c>
      <c r="T35" s="11">
        <v>1.0</v>
      </c>
      <c r="U35" s="11">
        <v>10.0</v>
      </c>
      <c r="V35" s="11">
        <v>2.0</v>
      </c>
      <c r="W35" s="11">
        <v>0.0</v>
      </c>
      <c r="X35" s="11">
        <v>0.0</v>
      </c>
      <c r="Y35" s="11">
        <v>0.0</v>
      </c>
      <c r="Z35" s="11">
        <v>0.0</v>
      </c>
      <c r="AA35" s="11">
        <v>0.0</v>
      </c>
      <c r="AB35" s="11">
        <v>19.0</v>
      </c>
      <c r="AC35" s="11">
        <v>11.0</v>
      </c>
      <c r="AD35" s="11">
        <v>131.0</v>
      </c>
      <c r="AE35" s="11">
        <v>1.0</v>
      </c>
      <c r="AF35" s="11">
        <v>2.0</v>
      </c>
      <c r="AG35" s="11">
        <v>3.0</v>
      </c>
      <c r="AH35" s="11">
        <v>0.0</v>
      </c>
      <c r="AI35" s="11">
        <v>0.0</v>
      </c>
      <c r="AJ35" s="11">
        <v>0.0</v>
      </c>
      <c r="AK35" s="11"/>
    </row>
    <row r="36">
      <c r="A36" s="1" t="s">
        <v>113</v>
      </c>
      <c r="B36" s="88" t="s">
        <v>830</v>
      </c>
      <c r="C36" s="1" t="s">
        <v>114</v>
      </c>
      <c r="D36" s="89" t="s">
        <v>145</v>
      </c>
      <c r="E36" s="1" t="s">
        <v>806</v>
      </c>
      <c r="F36" s="90">
        <f t="shared" si="1"/>
        <v>2516</v>
      </c>
      <c r="G36" s="1" t="s">
        <v>894</v>
      </c>
      <c r="H36" s="11">
        <v>246.0</v>
      </c>
      <c r="I36" s="11">
        <v>40.0</v>
      </c>
      <c r="J36" s="11">
        <v>0.0</v>
      </c>
      <c r="K36" s="11">
        <v>11.0</v>
      </c>
      <c r="L36" s="11">
        <v>2.0</v>
      </c>
      <c r="M36" s="11">
        <v>6.0</v>
      </c>
      <c r="N36" s="11">
        <v>257.0</v>
      </c>
      <c r="O36" s="11">
        <v>457.0</v>
      </c>
      <c r="P36" s="11">
        <v>2.0</v>
      </c>
      <c r="Q36" s="11">
        <v>48.0</v>
      </c>
      <c r="R36" s="11">
        <v>536.0</v>
      </c>
      <c r="S36" s="11">
        <v>0.0</v>
      </c>
      <c r="T36" s="11">
        <v>3.0</v>
      </c>
      <c r="U36" s="11">
        <v>31.0</v>
      </c>
      <c r="V36" s="11">
        <v>85.0</v>
      </c>
      <c r="W36" s="11">
        <v>0.0</v>
      </c>
      <c r="X36" s="11">
        <v>0.0</v>
      </c>
      <c r="Y36" s="11">
        <v>9.0</v>
      </c>
      <c r="Z36" s="11">
        <v>0.0</v>
      </c>
      <c r="AA36" s="11">
        <v>36.0</v>
      </c>
      <c r="AB36" s="11">
        <v>188.0</v>
      </c>
      <c r="AC36" s="11">
        <v>22.0</v>
      </c>
      <c r="AD36" s="11">
        <v>510.0</v>
      </c>
      <c r="AE36" s="11">
        <v>2.0</v>
      </c>
      <c r="AF36" s="11">
        <v>0.0</v>
      </c>
      <c r="AG36" s="11">
        <v>2.0</v>
      </c>
      <c r="AH36" s="11">
        <v>23.0</v>
      </c>
      <c r="AI36" s="11">
        <v>0.0</v>
      </c>
      <c r="AJ36" s="11">
        <v>0.0</v>
      </c>
      <c r="AK36" s="11"/>
    </row>
    <row r="37">
      <c r="A37" s="1" t="s">
        <v>113</v>
      </c>
      <c r="B37" s="88" t="s">
        <v>830</v>
      </c>
      <c r="C37" s="1" t="s">
        <v>114</v>
      </c>
      <c r="D37" s="89" t="s">
        <v>146</v>
      </c>
      <c r="E37" s="1" t="s">
        <v>806</v>
      </c>
      <c r="F37" s="90">
        <f t="shared" si="1"/>
        <v>1870</v>
      </c>
      <c r="G37" s="1" t="s">
        <v>894</v>
      </c>
      <c r="H37" s="11">
        <v>31.0</v>
      </c>
      <c r="I37" s="11">
        <v>12.0</v>
      </c>
      <c r="J37" s="11">
        <v>0.0</v>
      </c>
      <c r="K37" s="11">
        <v>8.0</v>
      </c>
      <c r="L37" s="11">
        <v>0.0</v>
      </c>
      <c r="M37" s="11">
        <v>0.0</v>
      </c>
      <c r="N37" s="11">
        <v>26.0</v>
      </c>
      <c r="O37" s="11">
        <v>37.0</v>
      </c>
      <c r="P37" s="11">
        <v>14.0</v>
      </c>
      <c r="Q37" s="11">
        <v>50.0</v>
      </c>
      <c r="R37" s="11">
        <v>1308.0</v>
      </c>
      <c r="S37" s="11">
        <v>24.0</v>
      </c>
      <c r="T37" s="11">
        <v>1.0</v>
      </c>
      <c r="U37" s="11">
        <v>5.0</v>
      </c>
      <c r="V37" s="11">
        <v>6.0</v>
      </c>
      <c r="W37" s="11">
        <v>0.0</v>
      </c>
      <c r="X37" s="11">
        <v>0.0</v>
      </c>
      <c r="Y37" s="11">
        <v>2.0</v>
      </c>
      <c r="Z37" s="11">
        <v>0.0</v>
      </c>
      <c r="AA37" s="11">
        <v>1.0</v>
      </c>
      <c r="AB37" s="11">
        <v>22.0</v>
      </c>
      <c r="AC37" s="11">
        <v>173.0</v>
      </c>
      <c r="AD37" s="11">
        <v>149.0</v>
      </c>
      <c r="AE37" s="11">
        <v>0.0</v>
      </c>
      <c r="AF37" s="11">
        <v>0.0</v>
      </c>
      <c r="AG37" s="11">
        <v>1.0</v>
      </c>
      <c r="AH37" s="11">
        <v>0.0</v>
      </c>
      <c r="AI37" s="11">
        <v>0.0</v>
      </c>
      <c r="AJ37" s="11">
        <v>0.0</v>
      </c>
      <c r="AK37" s="11"/>
    </row>
    <row r="38">
      <c r="A38" s="1" t="s">
        <v>113</v>
      </c>
      <c r="B38" s="88" t="s">
        <v>830</v>
      </c>
      <c r="C38" s="1" t="s">
        <v>114</v>
      </c>
      <c r="D38" s="89" t="s">
        <v>147</v>
      </c>
      <c r="E38" s="1" t="s">
        <v>808</v>
      </c>
      <c r="F38" s="90">
        <f t="shared" si="1"/>
        <v>8562</v>
      </c>
      <c r="G38" s="1" t="s">
        <v>894</v>
      </c>
      <c r="H38" s="11">
        <v>137.0</v>
      </c>
      <c r="I38" s="11">
        <v>17.0</v>
      </c>
      <c r="J38" s="11">
        <v>0.0</v>
      </c>
      <c r="K38" s="11">
        <v>5.0</v>
      </c>
      <c r="L38" s="11">
        <v>0.0</v>
      </c>
      <c r="M38" s="11">
        <v>0.0</v>
      </c>
      <c r="N38" s="11">
        <v>156.0</v>
      </c>
      <c r="O38" s="11">
        <v>159.0</v>
      </c>
      <c r="P38" s="11">
        <v>5.0</v>
      </c>
      <c r="Q38" s="11">
        <v>671.0</v>
      </c>
      <c r="R38" s="11">
        <v>5282.0</v>
      </c>
      <c r="S38" s="11">
        <v>351.0</v>
      </c>
      <c r="T38" s="11">
        <v>0.0</v>
      </c>
      <c r="U38" s="11">
        <v>14.0</v>
      </c>
      <c r="V38" s="11">
        <v>0.0</v>
      </c>
      <c r="W38" s="11">
        <v>0.0</v>
      </c>
      <c r="X38" s="11">
        <v>0.0</v>
      </c>
      <c r="Y38" s="11">
        <v>15.0</v>
      </c>
      <c r="Z38" s="11">
        <v>0.0</v>
      </c>
      <c r="AA38" s="11">
        <v>2.0</v>
      </c>
      <c r="AB38" s="11">
        <v>56.0</v>
      </c>
      <c r="AC38" s="11">
        <v>1358.0</v>
      </c>
      <c r="AD38" s="11">
        <v>326.0</v>
      </c>
      <c r="AE38" s="11">
        <v>0.0</v>
      </c>
      <c r="AF38" s="11">
        <v>0.0</v>
      </c>
      <c r="AG38" s="11">
        <v>2.0</v>
      </c>
      <c r="AH38" s="11">
        <v>6.0</v>
      </c>
      <c r="AI38" s="11">
        <v>0.0</v>
      </c>
      <c r="AJ38" s="11">
        <v>0.0</v>
      </c>
      <c r="AK38" s="11"/>
    </row>
    <row r="39">
      <c r="A39" s="1" t="s">
        <v>113</v>
      </c>
      <c r="B39" s="88" t="s">
        <v>830</v>
      </c>
      <c r="C39" s="1" t="s">
        <v>114</v>
      </c>
      <c r="D39" s="89" t="s">
        <v>148</v>
      </c>
      <c r="E39" s="1" t="s">
        <v>808</v>
      </c>
      <c r="F39" s="90">
        <f t="shared" si="1"/>
        <v>3925</v>
      </c>
      <c r="G39" s="1" t="s">
        <v>894</v>
      </c>
      <c r="H39" s="11">
        <v>271.0</v>
      </c>
      <c r="I39" s="11">
        <v>47.0</v>
      </c>
      <c r="J39" s="11">
        <v>0.0</v>
      </c>
      <c r="K39" s="11">
        <v>10.0</v>
      </c>
      <c r="L39" s="11">
        <v>1.0</v>
      </c>
      <c r="M39" s="11">
        <v>2.0</v>
      </c>
      <c r="N39" s="11">
        <v>210.0</v>
      </c>
      <c r="O39" s="11">
        <v>73.0</v>
      </c>
      <c r="P39" s="11">
        <v>21.0</v>
      </c>
      <c r="Q39" s="11">
        <v>311.0</v>
      </c>
      <c r="R39" s="11">
        <v>1713.0</v>
      </c>
      <c r="S39" s="11">
        <v>43.0</v>
      </c>
      <c r="T39" s="11">
        <v>0.0</v>
      </c>
      <c r="U39" s="11">
        <v>29.0</v>
      </c>
      <c r="V39" s="11">
        <v>17.0</v>
      </c>
      <c r="W39" s="11">
        <v>0.0</v>
      </c>
      <c r="X39" s="11">
        <v>0.0</v>
      </c>
      <c r="Y39" s="11">
        <v>2.0</v>
      </c>
      <c r="Z39" s="11">
        <v>0.0</v>
      </c>
      <c r="AA39" s="11">
        <v>3.0</v>
      </c>
      <c r="AB39" s="11">
        <v>116.0</v>
      </c>
      <c r="AC39" s="11">
        <v>23.0</v>
      </c>
      <c r="AD39" s="11">
        <v>1002.0</v>
      </c>
      <c r="AE39" s="11">
        <v>0.0</v>
      </c>
      <c r="AF39" s="11">
        <v>0.0</v>
      </c>
      <c r="AG39" s="11">
        <v>11.0</v>
      </c>
      <c r="AH39" s="11">
        <v>19.0</v>
      </c>
      <c r="AI39" s="11">
        <v>0.0</v>
      </c>
      <c r="AJ39" s="91">
        <v>1.0</v>
      </c>
      <c r="AK39" s="91"/>
    </row>
    <row r="40">
      <c r="A40" s="1" t="s">
        <v>113</v>
      </c>
      <c r="B40" s="88" t="s">
        <v>830</v>
      </c>
      <c r="C40" s="1" t="s">
        <v>114</v>
      </c>
      <c r="D40" s="89" t="s">
        <v>149</v>
      </c>
      <c r="E40" s="1" t="s">
        <v>808</v>
      </c>
      <c r="F40" s="90">
        <f t="shared" si="1"/>
        <v>3998</v>
      </c>
      <c r="G40" s="1" t="s">
        <v>894</v>
      </c>
      <c r="H40" s="11">
        <v>4.0</v>
      </c>
      <c r="I40" s="11">
        <v>2.0</v>
      </c>
      <c r="J40" s="11">
        <v>0.0</v>
      </c>
      <c r="K40" s="11">
        <v>63.0</v>
      </c>
      <c r="L40" s="11">
        <v>0.0</v>
      </c>
      <c r="M40" s="11">
        <v>3.0</v>
      </c>
      <c r="N40" s="11">
        <v>1241.0</v>
      </c>
      <c r="O40" s="11">
        <v>6.0</v>
      </c>
      <c r="P40" s="11">
        <v>4.0</v>
      </c>
      <c r="Q40" s="11">
        <v>122.0</v>
      </c>
      <c r="R40" s="11">
        <v>767.0</v>
      </c>
      <c r="S40" s="11">
        <v>10.0</v>
      </c>
      <c r="T40" s="11">
        <v>13.0</v>
      </c>
      <c r="U40" s="11">
        <v>76.0</v>
      </c>
      <c r="V40" s="11">
        <v>16.0</v>
      </c>
      <c r="W40" s="11">
        <v>0.0</v>
      </c>
      <c r="X40" s="11">
        <v>0.0</v>
      </c>
      <c r="Y40" s="11">
        <v>0.0</v>
      </c>
      <c r="Z40" s="11">
        <v>0.0</v>
      </c>
      <c r="AA40" s="11">
        <v>22.0</v>
      </c>
      <c r="AB40" s="11">
        <v>278.0</v>
      </c>
      <c r="AC40" s="11">
        <v>206.0</v>
      </c>
      <c r="AD40" s="11">
        <v>1137.0</v>
      </c>
      <c r="AE40" s="11">
        <v>0.0</v>
      </c>
      <c r="AF40" s="11">
        <v>0.0</v>
      </c>
      <c r="AG40" s="11">
        <v>4.0</v>
      </c>
      <c r="AH40" s="11">
        <v>24.0</v>
      </c>
      <c r="AI40" s="11">
        <v>0.0</v>
      </c>
      <c r="AJ40" s="11">
        <v>0.0</v>
      </c>
      <c r="AK40" s="11"/>
    </row>
    <row r="41">
      <c r="F41" s="28"/>
    </row>
    <row r="42">
      <c r="F42" s="28"/>
      <c r="H42" s="21"/>
    </row>
    <row r="43">
      <c r="F43" s="28"/>
      <c r="H43" s="21"/>
    </row>
    <row r="44">
      <c r="F44" s="28"/>
      <c r="H44" s="21"/>
    </row>
    <row r="45">
      <c r="F45" s="28"/>
      <c r="H45" s="21"/>
    </row>
    <row r="46">
      <c r="F46" s="28"/>
      <c r="H46" s="21"/>
    </row>
    <row r="47">
      <c r="F47" s="28"/>
      <c r="H47" s="21"/>
    </row>
    <row r="48">
      <c r="F48" s="28"/>
      <c r="H48" s="21"/>
    </row>
    <row r="49">
      <c r="F49" s="28"/>
      <c r="H49" s="21"/>
    </row>
    <row r="50">
      <c r="F50" s="28"/>
      <c r="H50" s="21"/>
    </row>
    <row r="51">
      <c r="F51" s="28"/>
      <c r="H51" s="21"/>
    </row>
    <row r="52">
      <c r="F52" s="28"/>
      <c r="H52" s="21"/>
    </row>
    <row r="53">
      <c r="F53" s="28"/>
      <c r="H53" s="21"/>
    </row>
    <row r="54">
      <c r="F54" s="28"/>
      <c r="H54" s="21"/>
    </row>
    <row r="55">
      <c r="F55" s="28"/>
      <c r="H55" s="21"/>
    </row>
    <row r="56">
      <c r="F56" s="28"/>
      <c r="H56" s="21"/>
    </row>
    <row r="57">
      <c r="F57" s="28"/>
      <c r="H57" s="21"/>
    </row>
    <row r="58">
      <c r="F58" s="28"/>
      <c r="H58" s="21"/>
    </row>
    <row r="59">
      <c r="F59" s="28"/>
      <c r="H59" s="21"/>
    </row>
    <row r="60">
      <c r="F60" s="28"/>
      <c r="H60" s="21"/>
    </row>
    <row r="61">
      <c r="F61" s="28"/>
      <c r="H61" s="21"/>
    </row>
    <row r="62">
      <c r="F62" s="28"/>
      <c r="H62" s="21"/>
    </row>
    <row r="63">
      <c r="F63" s="28"/>
      <c r="H63" s="21"/>
    </row>
    <row r="64">
      <c r="F64" s="28"/>
      <c r="H64" s="21"/>
    </row>
    <row r="65">
      <c r="F65" s="28"/>
      <c r="H65" s="21"/>
    </row>
    <row r="66">
      <c r="F66" s="28"/>
      <c r="H66" s="21"/>
    </row>
    <row r="67">
      <c r="F67" s="28"/>
      <c r="H67" s="21"/>
    </row>
    <row r="68">
      <c r="F68" s="28"/>
      <c r="H68" s="21"/>
    </row>
    <row r="69">
      <c r="F69" s="28"/>
      <c r="H69" s="21"/>
    </row>
    <row r="70">
      <c r="F70" s="28"/>
    </row>
    <row r="71">
      <c r="F71" s="28"/>
    </row>
  </sheetData>
  <dataValidations>
    <dataValidation type="list" allowBlank="1" sqref="C2:C4 C11:C40">
      <formula1>"Sediments,Water,Marine Life,Surface,Mixed"</formula1>
    </dataValidation>
    <dataValidation type="list" allowBlank="1" sqref="B2:B4 B11:B40">
      <formula1>"Micro,Macro,Other"</formula1>
    </dataValidation>
  </dataValidations>
  <drawing r:id="rId1"/>
</worksheet>
</file>